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 activeTab="12"/>
  </bookViews>
  <sheets>
    <sheet name="企业职工基本养老保险基金收支预" sheetId="1" r:id="rId2"/>
    <sheet name="职工基本医疗保险基金收支预算执" sheetId="2" r:id="rId3"/>
    <sheet name="城乡居民基本医疗保险基金预算执" sheetId="3" r:id="rId4"/>
    <sheet name="工伤保险基金预算执行（市县用）" sheetId="4" r:id="rId5"/>
    <sheet name="失业保险基金预算执行（市县用）" sheetId="5" r:id="rId6"/>
    <sheet name="基本养老基础资料表（市县用）" sheetId="6" r:id="rId7"/>
    <sheet name="医疗保险基础资料表（市县用）" sheetId="7" r:id="rId8"/>
    <sheet name="失业工伤保险基础资料表（市县用" sheetId="8" r:id="rId9"/>
    <sheet name="企业职工养老保险分析说明表（市" sheetId="9" r:id="rId10"/>
    <sheet name="职工医疗保险分析说明表（市县用" sheetId="10" r:id="rId11"/>
    <sheet name="城乡居民医疗保险分析说明表（市" sheetId="11" r:id="rId12"/>
    <sheet name="工伤保险分析说明表（市县用）" sheetId="12" r:id="rId13"/>
    <sheet name="失业保险分析说明表（市县用）" sheetId="13" r:id="rId14"/>
  </sheets>
  <definedNames>
    <definedName name="_xlnm.Print_Titles" localSheetId="5">'基本养老基础资料表（市县用）'!A$1:XFD$3</definedName>
    <definedName name="_xlnm.Print_Titles" localSheetId="6">'医疗保险基础资料表（市县用）'!A$1:XFD$3</definedName>
    <definedName name="_xlnm.Print_Titles" localSheetId="8">'企业职工养老保险分析说明表（市'!A$1:XFD$5</definedName>
    <definedName name="_xlnm.Print_Titles" localSheetId="9">'职工医疗保险分析说明表（市县用'!A$1:XFD$5</definedName>
    <definedName name="_xlnm.Print_Titles" localSheetId="10">'城乡居民医疗保险分析说明表（市'!A$1:XFD$5</definedName>
    <definedName name="_xlnm.Print_Titles" localSheetId="11">'工伤保险分析说明表（市县用）'!A$1:XFD$5</definedName>
    <definedName name="_xlnm.Print_Titles" localSheetId="12">'失业保险分析说明表（市县用）'!A$1:XFD$5</definedName>
  </definedNames>
  <calcPr calcId="125725" iterateDelta="0.001"/>
  <oleSize ref="A1"/>
</workbook>
</file>

<file path=xl/sharedStrings.xml><?xml version="1.0" encoding="utf-8"?>
<sst xmlns="http://schemas.openxmlformats.org/spreadsheetml/2006/main" count="354">
  <si>
    <t>2025年2季度</t>
  </si>
  <si>
    <t>企业职工基本养老保险基金预算执行情况表</t>
  </si>
  <si>
    <t>社预执行02表</t>
  </si>
  <si>
    <t>填报单位:</t>
  </si>
  <si>
    <t>湖北省咸宁市通城县</t>
  </si>
  <si>
    <t>	单位:</t>
  </si>
  <si>
    <t>元</t>
  </si>
  <si>
    <t>项         目</t>
  </si>
  <si>
    <t>2025年预算数</t>
  </si>
  <si>
    <t>2025年调整后预算数</t>
  </si>
  <si>
    <t>当期执行数</t>
  </si>
  <si>
    <t>累计执行数</t>
  </si>
  <si>
    <t xml:space="preserve">上年同期累计执行数</t>
  </si>
  <si>
    <t>预算执行进度(%)</t>
  </si>
  <si>
    <t>比上年同期增长(%)</t>
  </si>
  <si>
    <t>一、期初余额</t>
  </si>
  <si>
    <t>二、收入合计</t>
  </si>
  <si>
    <t xml:space="preserve">  （一）收入小计</t>
  </si>
  <si>
    <t xml:space="preserve">      1.基本养老保险费收入</t>
  </si>
  <si>
    <t xml:space="preserve">      2.财政补贴收入</t>
  </si>
  <si>
    <t xml:space="preserve">      3.利息收入</t>
  </si>
  <si>
    <t xml:space="preserve">      4.委托投资收益</t>
  </si>
  <si>
    <t xml:space="preserve">      5.其他收入</t>
  </si>
  <si>
    <t xml:space="preserve">      6.转移收入</t>
  </si>
  <si>
    <t xml:space="preserve">  （二）上级补助收入</t>
  </si>
  <si>
    <t xml:space="preserve">        其中：全国统筹调剂资金收入
             （省级专用）</t>
  </si>
  <si>
    <t xml:space="preserve">  （三）下级上解收入</t>
  </si>
  <si>
    <t xml:space="preserve">        其中：全国统筹调剂基金收入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</si>
  <si>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</si>
  <si>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</si>
  <si>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</si>
  <si>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</si>
  <si>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</si>
  <si>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4.病残津贴支出</t>
  </si>
  <si>
    <t xml:space="preserve">      5.其他支出</t>
  </si>
  <si>
    <t xml:space="preserve">      6.转移支出</t>
  </si>
  <si>
    <t xml:space="preserve">  （二）补助下级支出</t>
  </si>
  <si>
    <t xml:space="preserve">        其中：全国统筹调剂基金支出
             （中央专用）</t>
  </si>
  <si>
    <t xml:space="preserve">  （三）上解上级支出</t>
  </si>
  <si>
    <t xml:space="preserve">        其中：全国统筹调剂资金支出
             （省级专用）</t>
  </si>
  <si>
    <t>四、当期收支结余</t>
  </si>
  <si>
    <t>五、期末滚存结余</t>
  </si>
  <si>
    <t>第 2 页</t>
  </si>
  <si>
    <t>职工基本医疗保险（含生育保险）基金预算执行情况表</t>
  </si>
  <si>
    <t>社预执行05表</t>
  </si>
  <si>
    <t>单位：元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</si>
  <si>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</si>
  <si>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</si>
  <si>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</si>
  <si>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</si>
  <si>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 xml:space="preserve">      2.其他支出</t>
  </si>
  <si>
    <t xml:space="preserve">      3.转移支出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</si>
  <si>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</si>
  <si>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</si>
  <si>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</si>
  <si>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</si>
  <si>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</si>
  <si>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</si>
  <si>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</si>
  <si>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</si>
  <si>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</si>
  <si>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</si>
  <si>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</si>
  <si>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</si>
  <si>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</si>
  <si>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 xml:space="preserve">      4.其他支出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</si>
  <si>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</si>
  <si>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</si>
  <si>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</si>
  <si>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</si>
  <si>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</si>
  <si>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</si>
  <si>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2.基本医疗保险费（含生育保险费）支出</t>
  </si>
  <si>
    <t xml:space="preserve">      4.职业培训和职业介绍补贴支出</t>
  </si>
  <si>
    <t xml:space="preserve">      5.稳定岗位补贴（稳岗返还）支出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</si>
  <si>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</si>
  <si>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</si>
  <si>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</si>
  <si>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</si>
  <si>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</si>
  <si>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</si>
  <si>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</si>
  <si>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</si>
  <si>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</si>
  <si>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</si>
  <si>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</si>
  <si>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 xml:space="preserve"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</si>
  <si>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</si>
  <si>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</si>
  <si>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</si>
  <si>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</si>
  <si>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</si>
  <si>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</si>
  <si>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</si>
  <si>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</si>
  <si>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</si>
  <si>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3、退休、退职人员（平均数）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</si>
  <si>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</si>
  <si>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</si>
  <si>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</si>
  <si>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</si>
  <si>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</si>
  <si>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 xml:space="preserve">      其中：个人身份缴费基数总额</t>
  </si>
  <si>
    <t>（四）缴费费率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</si>
  <si>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</si>
  <si>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</si>
  <si>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</si>
  <si>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</si>
  <si>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</si>
  <si>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</si>
  <si>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</si>
  <si>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</si>
  <si>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</si>
  <si>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</si>
  <si>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</si>
  <si>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</si>
  <si>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</si>
  <si>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（一）16－59周岁参保人数</t>
  </si>
  <si>
    <t>（二）16－59周岁缴费人数</t>
  </si>
  <si>
    <t>（三）实际领取待遇人数（平均数）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</si>
  <si>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</si>
  <si>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</si>
  <si>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</si>
  <si>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</si>
  <si>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</si>
  <si>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</si>
  <si>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 xml:space="preserve"> (四)缴费费率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</si>
  <si>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</si>
  <si>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</si>
  <si>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</si>
  <si>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</si>
  <si>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</si>
  <si>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</si>
  <si>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</si>
  <si>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</si>
  <si>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</si>
  <si>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  其中：单建统筹（平均数）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</si>
  <si>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</si>
  <si>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</si>
  <si>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</si>
  <si>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1、统帐结合</t>
  </si>
  <si>
    <t xml:space="preserve">      （1）单位</t>
  </si>
  <si>
    <t xml:space="preserve">      （2）个人</t>
  </si>
  <si>
    <t xml:space="preserve">    2、单建统筹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</si>
  <si>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</si>
  <si>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</si>
  <si>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</si>
  <si>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</si>
  <si>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</si>
  <si>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</si>
  <si>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</si>
  <si>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</si>
  <si>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</si>
  <si>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</si>
  <si>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</si>
  <si>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</si>
  <si>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</si>
  <si>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</si>
  <si>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</si>
  <si>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</si>
  <si>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</si>
  <si>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</si>
  <si>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2.筹资标准</t>
  </si>
  <si>
    <t xml:space="preserve">       3.人均筹资水平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</si>
  <si>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</si>
  <si>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</si>
  <si>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</si>
  <si>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</si>
  <si>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</si>
  <si>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</si>
  <si>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（一）参保人数（平均数）</t>
  </si>
  <si>
    <t xml:space="preserve">  （二）缴费人数（平均数）</t>
  </si>
  <si>
    <t xml:space="preserve">  （三）缴费基数总额</t>
  </si>
  <si>
    <t xml:space="preserve">       1.单位</t>
  </si>
  <si>
    <t xml:space="preserve">       2.个人</t>
  </si>
  <si>
    <t xml:space="preserve">  （四）缴费费率</t>
  </si>
  <si>
    <t xml:space="preserve">  （五）人均缴费工资基数</t>
  </si>
  <si>
    <t xml:space="preserve">  （六）全年领取失业保险金（含生育保险费）人月数</t>
  </si>
  <si>
    <t>人月</t>
  </si>
  <si>
    <t xml:space="preserve">  （七）代缴基本医疗保险人月数</t>
  </si>
  <si>
    <t xml:space="preserve">  （八）享受稳定岗位补贴（稳岗返还）企业参加失业保险人数</t>
  </si>
  <si>
    <t xml:space="preserve">  （九）享受技能提升补贴人数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</si>
  <si>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</si>
  <si>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</si>
  <si>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</si>
  <si>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</si>
  <si>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</si>
  <si>
    <t>企业职工基本养老保险基金预算执行情况分析说明</t>
  </si>
  <si>
    <t xml:space="preserve">社预审01表 </t>
  </si>
  <si>
    <t>单位：元、人</t>
  </si>
  <si>
    <t>审核指标</t>
  </si>
  <si>
    <t>计算结果</t>
  </si>
  <si>
    <t>是否审核</t>
  </si>
  <si>
    <t>审核系数</t>
  </si>
  <si>
    <t>是否审核通过</t>
  </si>
  <si>
    <t>预算执行情况分析和说明</t>
  </si>
  <si>
    <t>下限</t>
  </si>
  <si>
    <t xml:space="preserve">上限</t>
  </si>
  <si>
    <t>一、收支指标分析</t>
  </si>
  <si>
    <t>1.1  基金收入</t>
  </si>
  <si>
    <t>2025年预算或预算调整数</t>
  </si>
  <si>
    <t>累计执行进度（%）</t>
  </si>
  <si>
    <t>Y</t>
  </si>
  <si>
    <t>否</t>
  </si>
  <si>
    <t>1.预算一次性补缴仅230万元，截止至本月已收369万元;2.现灵活就业人员大多按月缴费，所以导致累计执行进度偏高。</t>
  </si>
  <si>
    <t>比上年同期增长（%）</t>
  </si>
  <si>
    <t>是</t>
  </si>
  <si>
    <t>1.1.1  基本养老保险费收入</t>
  </si>
  <si>
    <t>1.1.1.1  缴纳当年基本养老保险费</t>
  </si>
  <si>
    <t>现灵活就业人员大多按月缴费，所以导致累计执行进度偏高</t>
  </si>
  <si>
    <t>1.1.1.2  一次性补缴以前年度基本养老保险费</t>
  </si>
  <si>
    <t>累计执行数
（说明一次性缴费情况）</t>
  </si>
  <si>
    <t>按实际数填列。</t>
  </si>
  <si>
    <t>根据鄂人社发【2019】27号文件，对符合补缴的人群进行一次性补缴。</t>
  </si>
  <si>
    <t>1.1.1.3  基本养老保险费平衡情况</t>
  </si>
  <si>
    <t>补缴以前年度欠费累计执行数</t>
  </si>
  <si>
    <t>预缴以后年度保险费累计执行数</t>
  </si>
  <si>
    <t>平衡判断</t>
  </si>
  <si>
    <t>Y（必具条件)</t>
  </si>
  <si>
    <t>1.1.2  财政补贴收入</t>
  </si>
  <si>
    <t>1.2  基金支出</t>
  </si>
  <si>
    <t>1.2.1  基本养老金支出</t>
  </si>
  <si>
    <t>1.2.2  医疗补助金支出(有数据需说明)</t>
  </si>
  <si>
    <t>1.2.3  丧葬补助金和抚恤金支出</t>
  </si>
  <si>
    <t>由于死亡人数不可测，截止至本月死亡人数仅138人，所以导致累计执行进度偏低。</t>
  </si>
  <si>
    <t>由于死亡人数不可测，截止至本月死亡人数仅138人，去年同期死亡人数257人，所以导致累计执行进度偏低。</t>
  </si>
  <si>
    <t>1.2.4  其他支出（有数据需说明）</t>
  </si>
  <si>
    <t>退回以前年度保费</t>
  </si>
  <si>
    <t>二、基础指标分析</t>
  </si>
  <si>
    <t>2.1  参保人数</t>
  </si>
  <si>
    <t>我县开展大型招聘会，扩面明显，导致在职职工人数增加。</t>
  </si>
  <si>
    <t>2.1.1  在职职工</t>
  </si>
  <si>
    <t>2.1.1.1  企业职工在职人数</t>
  </si>
  <si>
    <t>我县开展大型招聘会，扩面明显，导致企业在职职工人数增加。</t>
  </si>
  <si>
    <t>2.1.1.2  以个人身份参保人数</t>
  </si>
  <si>
    <t>我县开展大型招聘会，扩面明显，导致以个人身份参保人数增加。</t>
  </si>
  <si>
    <t>2.1.2  离休人员</t>
  </si>
  <si>
    <t>离休人员均已死亡</t>
  </si>
  <si>
    <t>2.1.3  退休退职人员</t>
  </si>
  <si>
    <t>截止至本月我县因未年审暂停发放1408人，去年同期因未年审暂停发放749人，所以导致退休退职人员数较上年下降。</t>
  </si>
  <si>
    <t>2.1.3.1  当年新增退休退职人员</t>
  </si>
  <si>
    <t>退休人数不可测，按实际办理数据填列。</t>
  </si>
  <si>
    <t>2.1.3.2  当年死亡退休退职人员</t>
  </si>
  <si>
    <t>死亡人数不可测，按实际办理数据填列。</t>
  </si>
  <si>
    <t>2.2 缴费人数</t>
  </si>
  <si>
    <t>取数口径不一，本年缴费人数按系统下发人数填列。</t>
  </si>
  <si>
    <t>2.2.1 企业职工缴费人数</t>
  </si>
  <si>
    <t>2.2.2 以个人身份参保缴费人数</t>
  </si>
  <si>
    <t>2.3.1  缴费基数总额</t>
  </si>
  <si>
    <t>2.3.1.1  企业职工个人缴费基数总额</t>
  </si>
  <si>
    <t>2024年缴费基数于12月调整，本年企业按调整后缴费基数补差，导致企业职工个人缴费基数增加。</t>
  </si>
  <si>
    <t>本年以企业职工个人缴费人数较上年同期减少17.41%，所以导致以企业职工个人缴费基数总额增长未在审核范围内</t>
  </si>
  <si>
    <t>2.3.1.2  个人身份缴费基数总额</t>
  </si>
  <si>
    <t>部分灵活就业人员采用半年度缴费方式，截止至本月暂未缴费，灵活就业缴费基数总额偏低，进而导致缴费基数总额累计执行数偏低。</t>
  </si>
  <si>
    <t>本年灵活就业人员大多按调整后的缴费基数缴费，去年同期暂未调整缴费基数，所以导致本年同期缴费基数增长过大。</t>
  </si>
  <si>
    <t>2.4  统筹地区社会平均工资</t>
  </si>
  <si>
    <t>Y(必具条件)</t>
  </si>
  <si>
    <t>较预算差异率（%）</t>
  </si>
  <si>
    <t>三、综合指标分析</t>
  </si>
  <si>
    <t>3.1 人均缴费基数</t>
  </si>
  <si>
    <t>由于本年缴费人数取数口径与去年不一致，按系统下发数据填列，导致缴费人数平均偏低，进而导致人均缴费基数偏高。</t>
  </si>
  <si>
    <t>3.1.1 人均企业职工个人缴费基数</t>
  </si>
  <si>
    <t>3.1.2 人均以个人身份参保个人缴费基数</t>
  </si>
  <si>
    <t>3.2 人均基本养老金支出</t>
  </si>
  <si>
    <t>3.3 退休退职人员理论值差异</t>
  </si>
  <si>
    <t>按上年末人数、本年新增及死亡测算的当期平均人数</t>
  </si>
  <si>
    <t>实际填报与理论值差异率（%）</t>
  </si>
  <si>
    <t>截止至本月我县因未年审暂停发放1408人，该部分人群未包含在退休退职平均人数内.</t>
  </si>
  <si>
    <t>3.4 替代率</t>
  </si>
  <si>
    <t>较上年同期变化率（%）</t>
  </si>
  <si>
    <t>3.5 应缴缴费率</t>
  </si>
  <si>
    <t>职工基本医疗保险基金(含生育保险)预算执行情况分析说明</t>
  </si>
  <si>
    <t xml:space="preserve">社预审04表 </t>
  </si>
  <si>
    <t>因部分单位在2024年4季度已缴纳2025年1季度保费，不能平均计算。</t>
  </si>
  <si>
    <t>1.1.1  基本医疗保险费收入</t>
  </si>
  <si>
    <t>1.1.1.1  缴纳当年基本医疗保险费</t>
  </si>
  <si>
    <t>1.1.1.2  一次性补缴以前年度基本医疗保险费</t>
  </si>
  <si>
    <t>无一次性补缴以前年度保费。</t>
  </si>
  <si>
    <t>1.2.1  基本医疗待遇支出</t>
  </si>
  <si>
    <t>2.1.2  退休人员</t>
  </si>
  <si>
    <t>2.3.1  单位缴费基数总额</t>
  </si>
  <si>
    <t>2.3.2  个人缴费基数总额</t>
  </si>
  <si>
    <t>3.1 人均单位缴费基数</t>
  </si>
  <si>
    <t>3.2 人均个人缴费基数</t>
  </si>
  <si>
    <t>3.3 人均医疗待遇支出</t>
  </si>
  <si>
    <t xml:space="preserve">  3.4 应缴缴费率</t>
  </si>
  <si>
    <t>城乡居民基本医疗保险基金预算执行情况分析说明</t>
  </si>
  <si>
    <t xml:space="preserve">社预审05表 </t>
  </si>
  <si>
    <t>2025年保费收入集中在2024年4季度缴纳，根据收付实现制，入2024年账，不能平均计算。</t>
  </si>
  <si>
    <t xml:space="preserve">上年同期收到财政对困难人员代缴收入1963.67万元,本期只有1072.82万元,造成同比上年同期下降.</t>
  </si>
  <si>
    <t>本期收到各级财政补贴14040万元，上年同期收到财政补贴10106万元，造成同比增长过大</t>
  </si>
  <si>
    <t>5-6月医疗机构报销款暂未支付，造成累计执行进度偏低</t>
  </si>
  <si>
    <t xml:space="preserve">上年同期住院支付了900多余万元，而门诊大病、门诊统筹、其他等支出，少支付500余万元。</t>
  </si>
  <si>
    <t>1.2.1  基本医疗保险待遇支出</t>
  </si>
  <si>
    <t>1.2.2  大病保险支出</t>
  </si>
  <si>
    <t>2025年大病保险费暂未支付</t>
  </si>
  <si>
    <t>2.1  参保缴费人数</t>
  </si>
  <si>
    <t>我县外出务工人员较多，人口流失较大。</t>
  </si>
  <si>
    <t>2.2 个人缴费标准</t>
  </si>
  <si>
    <t>2.2 财政补贴标准</t>
  </si>
  <si>
    <t>3.2 人均个人缴费收入</t>
  </si>
  <si>
    <t>根据收付实现制，个人缴费收入大部分在2024年4季度已入账。</t>
  </si>
  <si>
    <t>3.3 人均政府补助</t>
  </si>
  <si>
    <t>目前收到中央财政补贴11840万元，县级2200万元，不能平均计算。</t>
  </si>
  <si>
    <t>3.4 人均医疗待遇支出</t>
  </si>
  <si>
    <t>3.5 大病保险人均支出</t>
  </si>
  <si>
    <t>大病保险费目前还未支付，不能平均计算</t>
  </si>
  <si>
    <t>工伤保险基金预算执行情况分析说明</t>
  </si>
  <si>
    <t xml:space="preserve">社预审06表 </t>
  </si>
  <si>
    <t>预算以建筑项目参保缴费收入73.50万元，实际以建筑项目参保缴费收入78万元，所以导致保费收入较预算累计执行进度偏高。</t>
  </si>
  <si>
    <t>1.1.1  工伤保险费收入</t>
  </si>
  <si>
    <t>1.1.1.1  缴纳当年工伤保险费</t>
  </si>
  <si>
    <t>1.1.1.1.1  按基数缴纳的工伤保险费</t>
  </si>
  <si>
    <t>预算本年死亡人数6人，截止至本月已支付4人，所以导致工伤待遇支出偏高。</t>
  </si>
  <si>
    <t>本年同期已支付工亡人数4人，去年同期仅支付工亡人数1人，所以导致工伤待遇支出较上年增长过大。</t>
  </si>
  <si>
    <t>1.2.1  工伤保险待遇支出</t>
  </si>
  <si>
    <t xml:space="preserve">上年同期累计执行数（补充填列）</t>
  </si>
  <si>
    <t>2.2  缴费基数总额</t>
  </si>
  <si>
    <t>2.3  享受工伤保险待遇人数</t>
  </si>
  <si>
    <t>工伤事故不可测，按实际支付人数填列。</t>
  </si>
  <si>
    <t>3.2 人均工伤待遇支出</t>
  </si>
  <si>
    <t>本年同期已支付工亡人数4人，去年同期仅支付工亡人数1人，导致工伤待遇支出较上年增长过大，进而导致人均工伤待遇支出偏高</t>
  </si>
  <si>
    <t>3.3 缴费率</t>
  </si>
  <si>
    <t>1.按基数缴费的保费收入较上年同期下降1%;2.缴费基数较上年同期增长14.67%，按基数缴费的保费收入增长达不到缴费基数增长，所以导致缴费率降低。</t>
  </si>
  <si>
    <t>失业保险基金预算执行情况分析说明</t>
  </si>
  <si>
    <t xml:space="preserve">社预审07表 </t>
  </si>
  <si>
    <t>1.1 基金收入</t>
  </si>
  <si>
    <t>1.1.1 失业保险费收入</t>
  </si>
  <si>
    <t>本年稳岗返还暂未发放，导致基金支出偏低</t>
  </si>
  <si>
    <t>1.2.1  失业金支出</t>
  </si>
  <si>
    <t>失业金按照2024年12月份人数测算，进行了小幅调增，2025年1-6月每月月均新增人数20人，导致失业金累计执行数偏高。</t>
  </si>
  <si>
    <t>1.2.2  基本医疗保险支出</t>
  </si>
  <si>
    <t>因6月份请款不足，6月份医保未缴，导致比上年同期减少。</t>
  </si>
  <si>
    <t>1.2.3 职业培训和职业介绍补贴支出</t>
  </si>
  <si>
    <t>无此项支出</t>
  </si>
  <si>
    <t>1.2.4  稳岗返还补贴支出</t>
  </si>
  <si>
    <t>本年稳岗返还资金暂未发放，预计在第三季度发放。</t>
  </si>
  <si>
    <t>1.2.5  技能提升补贴支出</t>
  </si>
  <si>
    <t>预算是根据2024年决算数测算，去年是有企业集中申报技能提升补贴，导致去年执行数较高，今年暂无企业集中申报技能提升补贴。</t>
  </si>
  <si>
    <t>去年同期是有企业集中申报技能提升补贴，导致去年同期执行数较高，今年暂无企业集中申报技能提升补贴。</t>
  </si>
  <si>
    <t>1.2.6  其他费用支出</t>
  </si>
  <si>
    <t>2.2 实际缴费人数</t>
  </si>
  <si>
    <t>2.2  缴费基数总额
    （个人）</t>
  </si>
  <si>
    <t>2.3  全年领取失业保险金人月数</t>
  </si>
  <si>
    <t>失业金按照2024年12月份人数测算，进行了小幅调增，2025年1-6月每月月均新增人数20人，导致失业金人月数累计执行数偏高。</t>
  </si>
  <si>
    <t>2.4  代缴医疗保险人月数</t>
  </si>
  <si>
    <t>根据本年滞纳金情况，有部分企业未及时缴纳失业保险，导致人均缴费基数同比有小幅下降。</t>
  </si>
  <si>
    <t>3.2 月人均失业保险金支出</t>
  </si>
  <si>
    <t>Y（必具条件）</t>
  </si>
  <si>
    <t>3.3 月人均医疗保险费支出</t>
  </si>
  <si>
    <t>3.4 人均稳定岗位补贴支出</t>
  </si>
  <si>
    <t>本年暂未发放稳岗补贴支出</t>
  </si>
  <si>
    <t>3.5 人均技能提升补贴支出</t>
  </si>
  <si>
    <t>3.6 缴费率</t>
  </si>
</sst>
</file>

<file path=xl/styles.xml><?xml version="1.0" encoding="utf-8"?>
<styleSheet xmlns="http://schemas.openxmlformats.org/spreadsheetml/2006/main">
  <numFmts count="21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  <numFmt numFmtId="177" formatCode="#,##0.0000_ ;-#,##0.0000;;"/>
    <numFmt numFmtId="178" formatCode="0.00%;-0.00%"/>
    <numFmt numFmtId="179" formatCode="#,##0_ ;-#,##0;;"/>
    <numFmt numFmtId="180" formatCode="#,##0.00_ ;-#,##0.00"/>
    <numFmt numFmtId="181" formatCode="#,##0_ ;-#,##0"/>
    <numFmt numFmtId="182" formatCode="0_ ;-0"/>
    <numFmt numFmtId="183" formatCode="0%;-0%"/>
    <numFmt numFmtId="184" formatCode="#,##0.0_ ;-#,##0.0"/>
  </numFmts>
  <fonts count="22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color/>
      <sz val="10"/>
    </font>
    <font>
      <name val="黑体"/>
      <charset val="1"/>
      <color indexed="8"/>
      <sz val="29"/>
    </font>
    <font>
      <name val="宋体"/>
      <charset val="1"/>
      <color indexed="8"/>
      <sz val="11"/>
    </font>
    <font>
      <name val="宋体"/>
      <charset val="1"/>
      <color indexed="8"/>
      <sz val="9"/>
    </font>
    <font>
      <name val="宋体"/>
      <charset val="1"/>
      <color indexed="8"/>
      <sz val="12"/>
    </font>
    <font>
      <name val="黑体"/>
      <charset val="1"/>
      <color indexed="8"/>
      <sz val="12"/>
    </font>
    <font>
      <name val="宋体"/>
      <charset val="1"/>
      <color indexed="17"/>
      <sz val="12"/>
    </font>
    <font>
      <name val="黑体"/>
      <charset val="1"/>
      <color/>
      <sz val="10"/>
    </font>
    <font>
      <name val="宋体"/>
      <charset val="1"/>
      <color/>
      <sz val="12"/>
    </font>
    <font>
      <name val="黑体"/>
      <charset val="1"/>
      <color/>
      <sz val="12"/>
    </font>
    <font>
      <name val="宋体"/>
      <charset val="1"/>
      <color indexed="9"/>
      <sz val="12"/>
    </font>
    <font>
      <name val="黑体"/>
      <charset val="1"/>
      <color/>
      <sz val="29"/>
    </font>
    <font>
      <name val="@Arial Unicode MS"/>
      <charset val="1"/>
      <color indexed="8"/>
      <sz val="12"/>
    </font>
    <font>
      <name val="宋体"/>
      <charset val="1"/>
      <color indexed="8"/>
      <sz val="10"/>
    </font>
    <font>
      <name val="黑体"/>
      <charset val="1"/>
      <color indexed="8"/>
      <sz val="32"/>
    </font>
    <font>
      <name val="宋体"/>
      <charset val="1"/>
      <b/>
      <color indexed="8"/>
      <sz val="10"/>
    </font>
    <font>
      <name val="宋体"/>
      <charset val="1"/>
      <b/>
      <color indexed="8"/>
      <sz val="9"/>
    </font>
  </fonts>
  <fills count="295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80"/>
        <bgColor indexed="64"/>
      </patternFill>
    </fill>
  </fills>
  <borders count="293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4576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/>
    <xf numFmtId="49" fontId="6" fillId="24" borderId="23" xfId="0">
      <alignment horizontal="right" vertical="center" wrapText="1"/>
    </xf>
    <xf numFmtId="0" fontId="6" fillId="25" borderId="24" xfId="0">
      <alignment horizontal="right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49" fontId="7" fillId="28" borderId="27" xfId="0"/>
    <xf numFmtId="49" fontId="8" fillId="29" borderId="28" xfId="0">
      <alignment vertical="center"/>
    </xf>
    <xf numFmtId="49" fontId="7" fillId="30" borderId="29" xfId="0">
      <alignment horizontal="center" vertical="center"/>
    </xf>
    <xf numFmtId="0" fontId="8" fillId="31" borderId="30" xfId="0">
      <alignment horizontal="center" vertical="center"/>
    </xf>
    <xf numFmtId="0" fontId="9" fillId="32" borderId="31" xfId="0">
      <alignment vertical="center"/>
    </xf>
    <xf numFmtId="49" fontId="9" fillId="33" borderId="32" xfId="0">
      <alignment vertical="center"/>
    </xf>
    <xf numFmtId="49" fontId="9" fillId="34" borderId="33" xfId="0">
      <alignment horizontal="center" vertical="center"/>
    </xf>
    <xf numFmtId="0" fontId="9" fillId="35" borderId="34" xfId="0">
      <alignment horizontal="center" vertical="center"/>
    </xf>
    <xf numFmtId="49" fontId="9" fillId="36" borderId="35" xfId="0">
      <alignment horizontal="right" vertical="center"/>
    </xf>
    <xf numFmtId="49" fontId="9" fillId="37" borderId="36" xfId="0">
      <alignment horizontal="left" vertical="center"/>
    </xf>
    <xf numFmtId="0" fontId="9" fillId="38" borderId="37" xfId="0"/>
    <xf numFmtId="49" fontId="10" fillId="39" borderId="38" xfId="0">
      <alignment horizontal="center" vertical="center"/>
    </xf>
    <xf numFmtId="0" fontId="10" fillId="40" borderId="39" xfId="0"/>
    <xf numFmtId="49" fontId="10" fillId="41" borderId="40" xfId="0">
      <alignment horizontal="center" vertical="center"/>
    </xf>
    <xf numFmtId="49" fontId="10" fillId="42" borderId="41" xfId="0">
      <alignment horizontal="center" vertical="center"/>
    </xf>
    <xf numFmtId="49" fontId="10" fillId="43" borderId="42" xfId="0">
      <alignment horizontal="center" vertical="center" wrapText="1"/>
    </xf>
    <xf numFmtId="49" fontId="9" fillId="44" borderId="43" xfId="0">
      <alignment vertical="center"/>
    </xf>
    <xf numFmtId="0" fontId="9" fillId="45" borderId="44" xfId="0"/>
    <xf numFmtId="176" fontId="9" fillId="46" borderId="45" xfId="0">
      <alignment horizontal="right" vertical="center"/>
    </xf>
    <xf numFmtId="177" fontId="9" fillId="47" borderId="46" xfId="0">
      <alignment horizontal="right" vertical="center"/>
    </xf>
    <xf numFmtId="176" fontId="9" fillId="48" borderId="47" xfId="0">
      <alignment horizontal="right" vertical="center"/>
    </xf>
    <xf numFmtId="0" fontId="5" fillId="49" borderId="48" xfId="0"/>
    <xf numFmtId="49" fontId="9" fillId="50" borderId="49" xfId="0">
      <alignment vertical="center" wrapText="1"/>
    </xf>
    <xf numFmtId="0" fontId="9" fillId="51" borderId="50" xfId="0"/>
    <xf numFmtId="0" fontId="9" fillId="52" borderId="51" xfId="0">
      <alignment vertical="center"/>
    </xf>
    <xf numFmtId="0" fontId="9" fillId="53" borderId="52" xfId="0"/>
    <xf numFmtId="0" fontId="9" fillId="54" borderId="53" xfId="0"/>
    <xf numFmtId="0" fontId="11" fillId="55" borderId="54" xfId="0"/>
    <xf numFmtId="0" fontId="9" fillId="56" borderId="55" xfId="0">
      <alignment horizontal="right" vertical="center"/>
    </xf>
    <xf numFmtId="0" fontId="12" fillId="57" borderId="56" xfId="0">
      <alignment horizontal="right"/>
    </xf>
    <xf numFmtId="0" fontId="12" fillId="58" borderId="57" xfId="0">
      <alignment horizontal="left"/>
    </xf>
    <xf numFmtId="0" fontId="13" fillId="59" borderId="58" xfId="0"/>
    <xf numFmtId="49" fontId="13" fillId="60" borderId="59" xfId="0"/>
    <xf numFmtId="49" fontId="9" fillId="61" borderId="60" xfId="0">
      <alignment vertical="center"/>
    </xf>
    <xf numFmtId="49" fontId="9" fillId="62" borderId="61" xfId="0">
      <alignment horizontal="right" vertical="center"/>
    </xf>
    <xf numFmtId="0" fontId="9" fillId="63" borderId="62" xfId="0">
      <alignment horizontal="right" vertical="center"/>
    </xf>
    <xf numFmtId="0" fontId="13" fillId="64" borderId="63" xfId="0">
      <alignment vertical="center"/>
    </xf>
    <xf numFmtId="49" fontId="9" fillId="65" borderId="64" xfId="0">
      <alignment vertical="center"/>
    </xf>
    <xf numFmtId="49" fontId="13" fillId="66" borderId="65" xfId="0">
      <alignment vertical="center"/>
    </xf>
    <xf numFmtId="49" fontId="9" fillId="67" borderId="66" xfId="0">
      <alignment horizontal="center" vertical="center"/>
    </xf>
    <xf numFmtId="49" fontId="13" fillId="68" borderId="67" xfId="0">
      <alignment horizontal="right" vertical="center"/>
    </xf>
    <xf numFmtId="49" fontId="9" fillId="69" borderId="68" xfId="0">
      <alignment horizontal="right" vertical="center"/>
    </xf>
    <xf numFmtId="0" fontId="13" fillId="70" borderId="69" xfId="0">
      <alignment horizontal="center"/>
    </xf>
    <xf numFmtId="49" fontId="10" fillId="71" borderId="70" xfId="0">
      <alignment horizontal="center" vertical="center"/>
    </xf>
    <xf numFmtId="0" fontId="14" fillId="72" borderId="71" xfId="0">
      <alignment horizontal="center"/>
    </xf>
    <xf numFmtId="49" fontId="10" fillId="73" borderId="72" xfId="0">
      <alignment horizontal="center" vertical="center" wrapText="1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5" fillId="77" borderId="76" xfId="0"/>
    <xf numFmtId="0" fontId="13" fillId="78" borderId="77" xfId="0"/>
    <xf numFmtId="0" fontId="9" fillId="79" borderId="78" xfId="0">
      <alignment vertical="center"/>
    </xf>
    <xf numFmtId="0" fontId="13" fillId="80" borderId="79" xfId="0"/>
    <xf numFmtId="0" fontId="15" fillId="81" borderId="80" xfId="0">
      <alignment horizontal="right" vertical="center"/>
    </xf>
    <xf numFmtId="49" fontId="6" fillId="82" borderId="81" xfId="0">
      <alignment horizontal="right" vertical="center" wrapText="1"/>
    </xf>
    <xf numFmtId="49" fontId="9" fillId="83" borderId="82" xfId="0"/>
    <xf numFmtId="49" fontId="9" fillId="84" borderId="83" xfId="0">
      <alignment horizontal="center" vertical="center"/>
    </xf>
    <xf numFmtId="49" fontId="10" fillId="85" borderId="84" xfId="0">
      <alignment horizontal="center" vertical="center" wrapText="1"/>
    </xf>
    <xf numFmtId="0" fontId="9" fillId="86" borderId="85" xfId="0"/>
    <xf numFmtId="176" fontId="9" fillId="87" borderId="86" xfId="0">
      <alignment horizontal="right" vertical="center"/>
    </xf>
    <xf numFmtId="177" fontId="9" fillId="88" borderId="87" xfId="0">
      <alignment horizontal="right" vertical="center"/>
    </xf>
    <xf numFmtId="176" fontId="9" fillId="89" borderId="88" xfId="0">
      <alignment horizontal="right" vertical="center"/>
    </xf>
    <xf numFmtId="0" fontId="11" fillId="90" borderId="89" xfId="0"/>
    <xf numFmtId="0" fontId="9" fillId="91" borderId="90" xfId="0">
      <alignment horizontal="right" vertical="center"/>
    </xf>
    <xf numFmtId="0" fontId="16" fillId="92" borderId="91" xfId="0">
      <alignment horizontal="left" vertical="center"/>
    </xf>
    <xf numFmtId="49" fontId="9" fillId="93" borderId="92" xfId="0">
      <alignment horizontal="center" vertical="center"/>
    </xf>
    <xf numFmtId="0" fontId="13" fillId="94" borderId="93" xfId="0">
      <alignment horizontal="center" vertical="center"/>
    </xf>
    <xf numFmtId="0" fontId="14" fillId="95" borderId="94" xfId="0"/>
    <xf numFmtId="176" fontId="17" fillId="96" borderId="95" xfId="0">
      <alignment horizontal="right" vertical="center"/>
    </xf>
    <xf numFmtId="49" fontId="6" fillId="97" borderId="96" xfId="0">
      <alignment horizontal="right" vertical="center"/>
    </xf>
    <xf numFmtId="0" fontId="16" fillId="98" borderId="97" xfId="0">
      <alignment horizontal="right"/>
    </xf>
    <xf numFmtId="0" fontId="6" fillId="99" borderId="98" xfId="0">
      <alignment horizontal="center" vertical="center"/>
    </xf>
    <xf numFmtId="49" fontId="9" fillId="100" borderId="99" xfId="0">
      <alignment horizontal="left" vertical="center" wrapText="1"/>
    </xf>
    <xf numFmtId="0" fontId="13" fillId="101" borderId="100" xfId="0">
      <alignment horizontal="left" vertical="center" wrapText="1"/>
    </xf>
    <xf numFmtId="178" fontId="9" fillId="102" borderId="101" xfId="0">
      <alignment horizontal="right" vertical="center"/>
    </xf>
    <xf numFmtId="0" fontId="6" fillId="103" borderId="102" xfId="0">
      <alignment horizontal="right" vertical="center" wrapText="1"/>
    </xf>
    <xf numFmtId="0" fontId="6" fillId="104" borderId="103" xfId="0">
      <alignment horizontal="left" vertical="center" wrapText="1"/>
    </xf>
    <xf numFmtId="0" fontId="7" fillId="105" borderId="104" xfId="0">
      <alignment vertical="center"/>
    </xf>
    <xf numFmtId="0" fontId="7" fillId="106" borderId="105" xfId="0">
      <alignment horizontal="center" vertical="center" wrapText="1"/>
    </xf>
    <xf numFmtId="0" fontId="7" fillId="107" borderId="106" xfId="0">
      <alignment vertical="center" wrapText="1"/>
    </xf>
    <xf numFmtId="0" fontId="7" fillId="108" borderId="107" xfId="0">
      <alignment horizontal="right" vertical="center"/>
    </xf>
    <xf numFmtId="0" fontId="10" fillId="109" borderId="108" xfId="0">
      <alignment horizontal="center" vertical="center"/>
    </xf>
    <xf numFmtId="0" fontId="10" fillId="110" borderId="109" xfId="0">
      <alignment horizontal="center" vertical="center" wrapText="1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49" fontId="7" fillId="113" borderId="112" xfId="0">
      <alignment horizontal="center" vertical="center"/>
    </xf>
    <xf numFmtId="0" fontId="7" fillId="114" borderId="113" xfId="0">
      <alignment horizontal="center" vertical="center"/>
    </xf>
    <xf numFmtId="179" fontId="7" fillId="115" borderId="114" xfId="0">
      <alignment horizontal="right" vertical="center"/>
    </xf>
    <xf numFmtId="177" fontId="7" fillId="116" borderId="115" xfId="0">
      <alignment horizontal="right" vertical="center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176" fontId="7" fillId="119" borderId="118" xfId="0">
      <alignment horizontal="right" vertical="center"/>
    </xf>
    <xf numFmtId="176" fontId="7" fillId="120" borderId="119" xfId="0">
      <alignment horizontal="right" vertical="center"/>
    </xf>
    <xf numFmtId="0" fontId="7" fillId="121" borderId="120" xfId="0">
      <alignment vertical="center"/>
    </xf>
    <xf numFmtId="0" fontId="7" fillId="122" borderId="121" xfId="0">
      <alignment horizontal="left" vertical="center" wrapText="1"/>
    </xf>
    <xf numFmtId="49" fontId="7" fillId="123" borderId="122" xfId="0">
      <alignment horizontal="center" vertical="center"/>
    </xf>
    <xf numFmtId="0" fontId="7" fillId="124" borderId="123" xfId="0">
      <alignment vertical="center"/>
    </xf>
    <xf numFmtId="0" fontId="7" fillId="125" borderId="124" xfId="0">
      <alignment horizontal="left" vertical="center" wrapText="1"/>
    </xf>
    <xf numFmtId="0" fontId="7" fillId="126" borderId="125" xfId="0">
      <alignment horizontal="center" vertical="center"/>
    </xf>
    <xf numFmtId="179" fontId="7" fillId="127" borderId="126" xfId="0">
      <alignment horizontal="right" vertical="center"/>
    </xf>
    <xf numFmtId="179" fontId="7" fillId="128" borderId="127" xfId="0">
      <alignment horizontal="right" vertical="center"/>
    </xf>
    <xf numFmtId="177" fontId="7" fillId="129" borderId="128" xfId="0">
      <alignment horizontal="right" vertical="center"/>
    </xf>
    <xf numFmtId="0" fontId="7" fillId="130" borderId="129" xfId="0">
      <alignment vertical="center"/>
    </xf>
    <xf numFmtId="0" fontId="7" fillId="131" borderId="130" xfId="0">
      <alignment horizontal="left" vertical="center" wrapText="1"/>
    </xf>
    <xf numFmtId="0" fontId="7" fillId="132" borderId="131" xfId="0">
      <alignment horizontal="center" vertical="center"/>
    </xf>
    <xf numFmtId="179" fontId="7" fillId="133" borderId="132" xfId="0">
      <alignment horizontal="right" vertical="center"/>
    </xf>
    <xf numFmtId="179" fontId="7" fillId="134" borderId="133" xfId="0">
      <alignment horizontal="right" vertical="center"/>
    </xf>
    <xf numFmtId="177" fontId="7" fillId="135" borderId="134" xfId="0">
      <alignment horizontal="right" vertical="center"/>
    </xf>
    <xf numFmtId="0" fontId="7" fillId="136" borderId="135" xfId="0">
      <alignment horizontal="center" vertical="center"/>
    </xf>
    <xf numFmtId="179" fontId="7" fillId="137" borderId="136" xfId="0">
      <alignment horizontal="right" vertical="center"/>
    </xf>
    <xf numFmtId="179" fontId="7" fillId="138" borderId="137" xfId="0">
      <alignment horizontal="right" vertical="center"/>
    </xf>
    <xf numFmtId="177" fontId="7" fillId="139" borderId="138" xfId="0">
      <alignment horizontal="right" vertical="center"/>
    </xf>
    <xf numFmtId="0" fontId="7" fillId="140" borderId="139" xfId="0">
      <alignment horizontal="left" vertical="center"/>
    </xf>
    <xf numFmtId="49" fontId="7" fillId="141" borderId="140" xfId="0">
      <alignment horizontal="center" vertical="center"/>
    </xf>
    <xf numFmtId="0" fontId="7" fillId="142" borderId="141" xfId="0">
      <alignment horizontal="left" vertical="center"/>
    </xf>
    <xf numFmtId="180" fontId="7" fillId="143" borderId="142" xfId="0">
      <alignment horizontal="right" vertical="center"/>
    </xf>
    <xf numFmtId="0" fontId="8" fillId="144" borderId="143" xfId="0"/>
    <xf numFmtId="0" fontId="7" fillId="145" borderId="144" xfId="0"/>
    <xf numFmtId="0" fontId="7" fillId="146" borderId="145" xfId="0"/>
    <xf numFmtId="0" fontId="7" fillId="147" borderId="146" xfId="0">
      <alignment horizontal="right" vertical="center"/>
    </xf>
    <xf numFmtId="0" fontId="9" fillId="148" borderId="147" xfId="0">
      <alignment horizontal="right" vertical="center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1" borderId="150" xfId="0">
      <alignment horizontal="right" vertical="center"/>
    </xf>
    <xf numFmtId="179" fontId="9" fillId="152" borderId="151" xfId="0">
      <alignment horizontal="right" vertical="center"/>
    </xf>
    <xf numFmtId="179" fontId="9" fillId="153" borderId="152" xfId="0">
      <alignment horizontal="right" vertical="center"/>
    </xf>
    <xf numFmtId="49" fontId="9" fillId="154" borderId="153" xfId="0">
      <alignment horizontal="center" vertical="center"/>
    </xf>
    <xf numFmtId="179" fontId="9" fillId="155" borderId="154" xfId="0">
      <alignment horizontal="right" vertical="center"/>
    </xf>
    <xf numFmtId="179" fontId="9" fillId="156" borderId="155" xfId="0">
      <alignment horizontal="right" vertical="center"/>
    </xf>
    <xf numFmtId="179" fontId="9" fillId="157" borderId="156" xfId="0">
      <alignment horizontal="right" vertical="center"/>
    </xf>
    <xf numFmtId="49" fontId="9" fillId="158" borderId="157" xfId="0">
      <alignment vertical="center" wrapText="1"/>
    </xf>
    <xf numFmtId="0" fontId="9" fillId="159" borderId="158" xfId="0">
      <alignment vertical="center" wrapText="1"/>
    </xf>
    <xf numFmtId="49" fontId="9" fillId="160" borderId="159" xfId="0">
      <alignment horizontal="center" vertical="center"/>
    </xf>
    <xf numFmtId="49" fontId="9" fillId="161" borderId="160" xfId="0">
      <alignment vertical="center" wrapText="1"/>
    </xf>
    <xf numFmtId="0" fontId="9" fillId="162" borderId="161" xfId="0">
      <alignment vertical="center" wrapText="1"/>
    </xf>
    <xf numFmtId="49" fontId="9" fillId="163" borderId="162" xfId="0">
      <alignment horizontal="center" vertical="center"/>
    </xf>
    <xf numFmtId="176" fontId="9" fillId="164" borderId="163" xfId="0">
      <alignment horizontal="right" vertical="center"/>
    </xf>
    <xf numFmtId="49" fontId="9" fillId="165" borderId="164" xfId="0">
      <alignment horizontal="center" vertical="center"/>
    </xf>
    <xf numFmtId="49" fontId="9" fillId="166" borderId="165" xfId="0">
      <alignment horizontal="center" vertical="center"/>
    </xf>
    <xf numFmtId="176" fontId="9" fillId="167" borderId="166" xfId="0">
      <alignment horizontal="right" vertical="center"/>
    </xf>
    <xf numFmtId="176" fontId="9" fillId="168" borderId="167" xfId="0">
      <alignment horizontal="right" vertical="center"/>
    </xf>
    <xf numFmtId="177" fontId="9" fillId="169" borderId="168" xfId="0">
      <alignment horizontal="right" vertical="center"/>
    </xf>
    <xf numFmtId="49" fontId="9" fillId="170" borderId="169" xfId="0">
      <alignment vertical="center" wrapText="1"/>
    </xf>
    <xf numFmtId="0" fontId="9" fillId="171" borderId="170" xfId="0">
      <alignment vertical="center" wrapText="1"/>
    </xf>
    <xf numFmtId="180" fontId="9" fillId="172" borderId="171" xfId="0">
      <alignment horizontal="right" vertical="center"/>
    </xf>
    <xf numFmtId="180" fontId="9" fillId="173" borderId="172" xfId="0">
      <alignment horizontal="right" vertical="center"/>
    </xf>
    <xf numFmtId="180" fontId="9" fillId="174" borderId="173" xfId="0">
      <alignment horizontal="right" vertical="center"/>
    </xf>
    <xf numFmtId="177" fontId="9" fillId="175" borderId="174" xfId="0">
      <alignment horizontal="right" vertical="center"/>
    </xf>
    <xf numFmtId="49" fontId="9" fillId="176" borderId="175" xfId="0">
      <alignment vertical="center" wrapText="1"/>
    </xf>
    <xf numFmtId="0" fontId="9" fillId="177" borderId="176" xfId="0">
      <alignment vertical="center" wrapText="1"/>
    </xf>
    <xf numFmtId="176" fontId="9" fillId="178" borderId="177" xfId="0">
      <alignment horizontal="right" vertical="center"/>
    </xf>
    <xf numFmtId="49" fontId="9" fillId="179" borderId="178" xfId="0">
      <alignment horizontal="center" vertical="center"/>
    </xf>
    <xf numFmtId="176" fontId="9" fillId="180" borderId="179" xfId="0">
      <alignment horizontal="right" vertical="center"/>
    </xf>
    <xf numFmtId="176" fontId="9" fillId="181" borderId="180" xfId="0">
      <alignment horizontal="right" vertical="center"/>
    </xf>
    <xf numFmtId="0" fontId="9" fillId="182" borderId="181" xfId="0">
      <alignment vertical="center" wrapText="1"/>
    </xf>
    <xf numFmtId="176" fontId="18" fillId="183" borderId="182" xfId="0">
      <alignment horizontal="right" vertical="center"/>
    </xf>
    <xf numFmtId="176" fontId="9" fillId="184" borderId="183" xfId="0">
      <alignment horizontal="right" vertical="center"/>
    </xf>
    <xf numFmtId="176" fontId="9" fillId="185" borderId="184" xfId="0">
      <alignment horizontal="right" vertical="center"/>
    </xf>
    <xf numFmtId="49" fontId="9" fillId="186" borderId="185" xfId="0">
      <alignment vertical="center" wrapText="1"/>
    </xf>
    <xf numFmtId="0" fontId="9" fillId="187" borderId="186" xfId="0">
      <alignment vertical="center" wrapText="1"/>
    </xf>
    <xf numFmtId="0" fontId="9" fillId="188" borderId="187" xfId="0">
      <alignment vertical="center" wrapText="1"/>
    </xf>
    <xf numFmtId="49" fontId="9" fillId="189" borderId="188" xfId="0">
      <alignment horizontal="center" vertical="center"/>
    </xf>
    <xf numFmtId="176" fontId="9" fillId="190" borderId="189" xfId="0">
      <alignment horizontal="right" vertical="center"/>
    </xf>
    <xf numFmtId="0" fontId="9" fillId="191" borderId="190" xfId="0">
      <alignment vertical="center" wrapText="1"/>
    </xf>
    <xf numFmtId="176" fontId="9" fillId="192" borderId="191" xfId="0">
      <alignment horizontal="right" vertical="center"/>
    </xf>
    <xf numFmtId="0" fontId="9" fillId="193" borderId="192" xfId="0">
      <alignment vertical="center"/>
    </xf>
    <xf numFmtId="0" fontId="9" fillId="194" borderId="193" xfId="0">
      <alignment vertical="center"/>
    </xf>
    <xf numFmtId="0" fontId="9" fillId="195" borderId="194" xfId="0">
      <alignment vertical="center"/>
    </xf>
    <xf numFmtId="177" fontId="9" fillId="196" borderId="195" xfId="0">
      <alignment horizontal="right" vertical="center"/>
    </xf>
    <xf numFmtId="0" fontId="5" fillId="197" borderId="196" xfId="0"/>
    <xf numFmtId="49" fontId="9" fillId="198" borderId="197" xfId="0">
      <alignment vertical="center" wrapText="1"/>
    </xf>
    <xf numFmtId="0" fontId="9" fillId="199" borderId="198" xfId="0">
      <alignment vertical="center" wrapText="1"/>
    </xf>
    <xf numFmtId="179" fontId="9" fillId="200" borderId="199" xfId="0">
      <alignment horizontal="right" vertical="center"/>
    </xf>
    <xf numFmtId="179" fontId="9" fillId="201" borderId="200" xfId="0">
      <alignment horizontal="right" vertical="center"/>
    </xf>
    <xf numFmtId="0" fontId="9" fillId="202" borderId="201" xfId="0">
      <alignment horizontal="left" vertical="center" wrapText="1"/>
    </xf>
    <xf numFmtId="0" fontId="9" fillId="203" borderId="202" xfId="0">
      <alignment wrapText="1"/>
    </xf>
    <xf numFmtId="49" fontId="19" fillId="204" borderId="203" xfId="0">
      <alignment horizontal="right" vertical="center" wrapText="1"/>
    </xf>
    <xf numFmtId="0" fontId="19" fillId="205" borderId="204" xfId="0">
      <alignment horizontal="right" vertical="center"/>
    </xf>
    <xf numFmtId="0" fontId="19" fillId="206" borderId="205" xfId="0">
      <alignment horizontal="left" vertical="center"/>
    </xf>
    <xf numFmtId="0" fontId="18" fillId="207" borderId="206" xfId="0">
      <alignment horizontal="right" vertical="center"/>
    </xf>
    <xf numFmtId="0" fontId="18" fillId="208" borderId="207" xfId="0">
      <alignment horizontal="center" vertical="center"/>
    </xf>
    <xf numFmtId="0" fontId="18" fillId="209" borderId="208" xfId="0">
      <alignment horizontal="right" vertical="center"/>
    </xf>
    <xf numFmtId="0" fontId="18" fillId="210" borderId="209" xfId="0">
      <alignment horizontal="center" vertical="center"/>
    </xf>
    <xf numFmtId="0" fontId="20" fillId="211" borderId="210" xfId="0">
      <alignment horizontal="center" vertical="center"/>
    </xf>
    <xf numFmtId="0" fontId="20" fillId="212" borderId="211" xfId="0">
      <alignment horizontal="center" vertical="center" wrapText="1"/>
    </xf>
    <xf numFmtId="0" fontId="20" fillId="213" borderId="212" xfId="0">
      <alignment horizontal="left" vertical="center"/>
    </xf>
    <xf numFmtId="0" fontId="18" fillId="214" borderId="213" xfId="0">
      <alignment horizontal="center" vertical="center"/>
    </xf>
    <xf numFmtId="0" fontId="18" fillId="215" borderId="214" xfId="0">
      <alignment horizontal="left" vertical="center" wrapText="1"/>
    </xf>
    <xf numFmtId="0" fontId="18" fillId="216" borderId="215" xfId="0">
      <alignment horizontal="left" vertical="center"/>
    </xf>
    <xf numFmtId="176" fontId="18" fillId="217" borderId="216" xfId="0">
      <alignment horizontal="right" vertical="center"/>
    </xf>
    <xf numFmtId="0" fontId="18" fillId="218" borderId="217" xfId="0">
      <alignment horizontal="center" vertical="center"/>
    </xf>
    <xf numFmtId="0" fontId="18" fillId="219" borderId="218" xfId="0">
      <alignment horizontal="right" vertical="center"/>
    </xf>
    <xf numFmtId="0" fontId="18" fillId="220" borderId="219" xfId="0">
      <alignment horizontal="center" vertical="center"/>
    </xf>
    <xf numFmtId="0" fontId="18" fillId="221" borderId="220" xfId="0">
      <alignment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176" fontId="18" fillId="224" borderId="223" xfId="0">
      <alignment horizontal="righ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49" fontId="18" fillId="231" borderId="230" xfId="0">
      <alignment horizontal="left" vertical="center" wrapText="1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0" fontId="18" fillId="234" borderId="233" xfId="0">
      <alignment horizontal="left" vertical="center" wrapText="1"/>
    </xf>
    <xf numFmtId="0" fontId="20" fillId="235" borderId="234" xfId="0">
      <alignment horizontal="left" vertical="center"/>
    </xf>
    <xf numFmtId="0" fontId="18" fillId="236" borderId="235" xfId="0">
      <alignment horizontal="center" vertical="center"/>
    </xf>
    <xf numFmtId="180" fontId="18" fillId="237" borderId="236" xfId="0">
      <alignment horizontal="right" vertical="center"/>
    </xf>
    <xf numFmtId="0" fontId="18" fillId="238" borderId="237" xfId="0">
      <alignment horizontal="left" vertical="center"/>
    </xf>
    <xf numFmtId="0" fontId="18" fillId="239" borderId="238" xfId="0">
      <alignment horizontal="left" vertical="center" wrapText="1"/>
    </xf>
    <xf numFmtId="180" fontId="18" fillId="240" borderId="239" xfId="0">
      <alignment horizontal="right" vertical="center" wrapText="1"/>
    </xf>
    <xf numFmtId="0" fontId="18" fillId="241" borderId="240" xfId="0">
      <alignment horizontal="left" vertical="center" wrapText="1"/>
    </xf>
    <xf numFmtId="0" fontId="18" fillId="242" borderId="241" xfId="0">
      <alignment horizontal="left" vertical="center" wrapText="1"/>
    </xf>
    <xf numFmtId="0" fontId="8" fillId="243" borderId="242" xfId="0">
      <alignment horizontal="right" vertical="center"/>
    </xf>
    <xf numFmtId="0" fontId="8" fillId="244" borderId="243" xfId="0">
      <alignment horizontal="left" vertical="center"/>
    </xf>
    <xf numFmtId="0" fontId="8" fillId="245" borderId="244" xfId="0">
      <alignment horizontal="right" vertical="center"/>
    </xf>
    <xf numFmtId="0" fontId="8" fillId="246" borderId="245" xfId="0">
      <alignment horizontal="center" vertical="center"/>
    </xf>
    <xf numFmtId="0" fontId="8" fillId="247" borderId="246" xfId="0">
      <alignment horizontal="right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50" borderId="249" xfId="0">
      <alignment horizontal="left" vertical="center"/>
    </xf>
    <xf numFmtId="0" fontId="8" fillId="251" borderId="250" xfId="0">
      <alignment horizontal="center" vertical="center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176" fontId="8" fillId="254" borderId="253" xfId="0">
      <alignment horizontal="righ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7" borderId="256" xfId="0">
      <alignment horizontal="center" vertical="center"/>
    </xf>
    <xf numFmtId="0" fontId="8" fillId="258" borderId="257" xfId="0">
      <alignment horizontal="center" vertical="center" wrapText="1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49" fontId="8" fillId="261" borderId="260" xfId="0">
      <alignment horizontal="left" vertical="center" wrapText="1"/>
    </xf>
    <xf numFmtId="181" fontId="8" fillId="262" borderId="261" xfId="0">
      <alignment horizontal="right" vertical="center"/>
    </xf>
    <xf numFmtId="183" fontId="8" fillId="263" borderId="262" xfId="0">
      <alignment horizontal="right" vertical="center"/>
    </xf>
    <xf numFmtId="182" fontId="8" fillId="264" borderId="263" xfId="0">
      <alignment horizontal="right" vertical="center"/>
    </xf>
    <xf numFmtId="0" fontId="8" fillId="265" borderId="264" xfId="0">
      <alignment horizontal="left" vertical="center" wrapText="1"/>
    </xf>
    <xf numFmtId="180" fontId="8" fillId="266" borderId="265" xfId="0">
      <alignment horizontal="right" vertical="center"/>
    </xf>
    <xf numFmtId="0" fontId="8" fillId="267" borderId="266" xfId="0">
      <alignment horizontal="center" vertical="center" wrapText="1"/>
    </xf>
    <xf numFmtId="0" fontId="8" fillId="268" borderId="267" xfId="0">
      <alignment horizontal="left" vertical="center"/>
    </xf>
    <xf numFmtId="0" fontId="8" fillId="269" borderId="268" xfId="0">
      <alignment horizontal="center" vertical="center" wrapText="1"/>
    </xf>
    <xf numFmtId="0" fontId="8" fillId="270" borderId="269" xfId="0">
      <alignment horizontal="center" vertical="center" wrapText="1"/>
    </xf>
    <xf numFmtId="0" fontId="8" fillId="271" borderId="270" xfId="0">
      <alignment horizontal="left" vertical="center" wrapText="1"/>
    </xf>
    <xf numFmtId="0" fontId="8" fillId="272" borderId="271" xfId="0">
      <alignment horizontal="left" vertical="center" wrapText="1"/>
    </xf>
    <xf numFmtId="0" fontId="8" fillId="273" borderId="272" xfId="0">
      <alignment horizontal="left" vertical="center" wrapText="1"/>
    </xf>
    <xf numFmtId="0" fontId="21" fillId="274" borderId="273" xfId="0">
      <alignment horizontal="left" vertical="center"/>
    </xf>
    <xf numFmtId="0" fontId="21" fillId="275" borderId="274" xfId="0">
      <alignment horizontal="left" vertical="center"/>
    </xf>
    <xf numFmtId="0" fontId="8" fillId="276" borderId="275" xfId="0">
      <alignment horizontal="center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176" fontId="8" fillId="279" borderId="278" xfId="0">
      <alignment horizontal="righ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181" fontId="8" fillId="285" borderId="284" xfId="0">
      <alignment horizontal="right" vertical="center"/>
    </xf>
    <xf numFmtId="183" fontId="8" fillId="286" borderId="285" xfId="0">
      <alignment horizontal="right" vertical="center"/>
    </xf>
    <xf numFmtId="182" fontId="8" fillId="287" borderId="286" xfId="0">
      <alignment horizontal="right" vertical="center"/>
    </xf>
    <xf numFmtId="0" fontId="21" fillId="288" borderId="287" xfId="0">
      <alignment horizontal="left" vertical="center"/>
    </xf>
    <xf numFmtId="0" fontId="8" fillId="289" borderId="288" xfId="0">
      <alignment horizontal="center" vertical="center"/>
    </xf>
    <xf numFmtId="0" fontId="5" fillId="290" borderId="289" xfId="0"/>
    <xf numFmtId="184" fontId="8" fillId="291" borderId="290" xfId="0">
      <alignment horizontal="right" vertical="center"/>
    </xf>
    <xf numFmtId="0" fontId="8" fillId="292" borderId="291" xfId="0">
      <alignment horizontal="center" vertical="center" wrapText="1"/>
    </xf>
    <xf numFmtId="180" fontId="8" fillId="293" borderId="292" xfId="0">
      <alignment horizontal="right" vertical="center"/>
    </xf>
    <xf numFmtId="0" fontId="5" fillId="23" borderId="22" xfId="0"/>
    <xf numFmtId="0" fontId="6" fillId="25" borderId="24" xfId="0">
      <alignment horizontal="right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5" fillId="23" borderId="22" xfId="0"/>
    <xf numFmtId="49" fontId="7" fillId="28" borderId="27" xfId="0"/>
    <xf numFmtId="49" fontId="7" fillId="28" borderId="27" xfId="0"/>
    <xf numFmtId="49" fontId="7" fillId="28" borderId="27" xfId="0"/>
    <xf numFmtId="49" fontId="7" fillId="28" borderId="27" xfId="0"/>
    <xf numFmtId="49" fontId="8" fillId="29" borderId="28" xfId="0">
      <alignment vertical="center"/>
    </xf>
    <xf numFmtId="49" fontId="7" fillId="28" borderId="27" xfId="0"/>
    <xf numFmtId="49" fontId="7" fillId="28" borderId="27" xfId="0"/>
    <xf numFmtId="49" fontId="7" fillId="30" borderId="29" xfId="0">
      <alignment horizontal="center" vertical="center"/>
    </xf>
    <xf numFmtId="0" fontId="8" fillId="31" borderId="30" xfId="0">
      <alignment horizontal="center" vertical="center"/>
    </xf>
    <xf numFmtId="0" fontId="9" fillId="32" borderId="31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0" fontId="9" fillId="35" borderId="34" xfId="0">
      <alignment horizontal="center" vertical="center"/>
    </xf>
    <xf numFmtId="49" fontId="9" fillId="33" borderId="32" xfId="0">
      <alignment vertical="center"/>
    </xf>
    <xf numFmtId="49" fontId="9" fillId="36" borderId="35" xfId="0">
      <alignment horizontal="right" vertical="center"/>
    </xf>
    <xf numFmtId="49" fontId="9" fillId="37" borderId="36" xfId="0">
      <alignment horizontal="left" vertical="center"/>
    </xf>
    <xf numFmtId="0" fontId="9" fillId="38" borderId="37" xfId="0"/>
    <xf numFmtId="49" fontId="10" fillId="39" borderId="38" xfId="0">
      <alignment horizontal="center" vertical="center"/>
    </xf>
    <xf numFmtId="0" fontId="10" fillId="40" borderId="39" xfId="0"/>
    <xf numFmtId="49" fontId="10" fillId="41" borderId="40" xfId="0">
      <alignment horizontal="center" vertical="center"/>
    </xf>
    <xf numFmtId="49" fontId="10" fillId="41" borderId="40" xfId="0">
      <alignment horizontal="center" vertical="center"/>
    </xf>
    <xf numFmtId="49" fontId="10" fillId="41" borderId="40" xfId="0">
      <alignment horizontal="center" vertical="center"/>
    </xf>
    <xf numFmtId="49" fontId="10" fillId="42" borderId="41" xfId="0">
      <alignment horizontal="center" vertical="center"/>
    </xf>
    <xf numFmtId="49" fontId="10" fillId="43" borderId="42" xfId="0">
      <alignment horizontal="center" vertical="center" wrapText="1"/>
    </xf>
    <xf numFmtId="49" fontId="10" fillId="43" borderId="42" xfId="0">
      <alignment horizontal="center" vertical="center" wrapText="1"/>
    </xf>
    <xf numFmtId="49" fontId="10" fillId="43" borderId="42" xfId="0">
      <alignment horizontal="center" vertical="center" wrapText="1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294" borderId="45" xfId="0" applyFill="1">
      <alignment horizontal="right" vertical="center"/>
    </xf>
    <xf numFmtId="177" fontId="9" fillId="294" borderId="46" xfId="0" applyFill="1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0" fontId="9" fillId="38" borderId="37" xfId="0"/>
    <xf numFmtId="49" fontId="9" fillId="44" borderId="43" xfId="0">
      <alignment vertical="center"/>
    </xf>
    <xf numFmtId="0" fontId="9" fillId="45" borderId="44" xfId="0"/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5" fillId="49" borderId="48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5" fillId="49" borderId="48" xfId="0"/>
    <xf numFmtId="49" fontId="9" fillId="50" borderId="49" xfId="0">
      <alignment vertical="center" wrapText="1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5" fillId="49" borderId="48" xfId="0"/>
    <xf numFmtId="49" fontId="9" fillId="50" borderId="49" xfId="0">
      <alignment vertical="center" wrapText="1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0" fontId="9" fillId="38" borderId="37" xfId="0"/>
    <xf numFmtId="49" fontId="9" fillId="44" borderId="43" xfId="0">
      <alignment vertical="center"/>
    </xf>
    <xf numFmtId="0" fontId="9" fillId="45" borderId="44" xfId="0"/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5" fillId="49" borderId="48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5" fillId="49" borderId="48" xfId="0"/>
    <xf numFmtId="49" fontId="9" fillId="50" borderId="49" xfId="0">
      <alignment vertical="center" wrapText="1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176" fontId="9" fillId="48" borderId="47" xfId="0">
      <alignment horizontal="right" vertical="center"/>
    </xf>
    <xf numFmtId="0" fontId="5" fillId="49" borderId="48" xfId="0"/>
    <xf numFmtId="49" fontId="9" fillId="50" borderId="49" xfId="0">
      <alignment vertical="center" wrapText="1"/>
    </xf>
    <xf numFmtId="0" fontId="9" fillId="45" borderId="44" xfId="0"/>
    <xf numFmtId="176" fontId="9" fillId="48" borderId="47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45" borderId="44" xfId="0"/>
    <xf numFmtId="0" fontId="9" fillId="38" borderId="37" xfId="0"/>
    <xf numFmtId="49" fontId="9" fillId="44" borderId="43" xfId="0">
      <alignment vertical="center"/>
    </xf>
    <xf numFmtId="0" fontId="9" fillId="45" borderId="44" xfId="0"/>
    <xf numFmtId="0" fontId="5" fillId="23" borderId="22" xfId="0"/>
    <xf numFmtId="0" fontId="12" fillId="57" borderId="56" xfId="0">
      <alignment horizontal="right"/>
    </xf>
    <xf numFmtId="0" fontId="6" fillId="27" borderId="26" xfId="0">
      <alignment horizontal="left" vertical="center"/>
    </xf>
    <xf numFmtId="0" fontId="12" fillId="58" borderId="57" xfId="0">
      <alignment horizontal="left"/>
    </xf>
    <xf numFmtId="0" fontId="6" fillId="27" borderId="26" xfId="0">
      <alignment horizontal="left" vertical="center"/>
    </xf>
    <xf numFmtId="0" fontId="12" fillId="58" borderId="57" xfId="0">
      <alignment horizontal="left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13" fillId="59" borderId="58" xfId="0"/>
    <xf numFmtId="49" fontId="13" fillId="60" borderId="59" xfId="0"/>
    <xf numFmtId="49" fontId="13" fillId="60" borderId="59" xfId="0"/>
    <xf numFmtId="49" fontId="13" fillId="60" borderId="59" xfId="0"/>
    <xf numFmtId="49" fontId="13" fillId="60" borderId="59" xfId="0"/>
    <xf numFmtId="49" fontId="9" fillId="61" borderId="60" xfId="0">
      <alignment vertical="center"/>
    </xf>
    <xf numFmtId="49" fontId="13" fillId="60" borderId="59" xfId="0"/>
    <xf numFmtId="49" fontId="13" fillId="60" borderId="59" xfId="0"/>
    <xf numFmtId="49" fontId="9" fillId="62" borderId="61" xfId="0">
      <alignment horizontal="right" vertical="center"/>
    </xf>
    <xf numFmtId="0" fontId="9" fillId="63" borderId="62" xfId="0">
      <alignment horizontal="right" vertical="center"/>
    </xf>
    <xf numFmtId="0" fontId="13" fillId="64" borderId="63" xfId="0">
      <alignment vertical="center"/>
    </xf>
    <xf numFmtId="49" fontId="9" fillId="65" borderId="64" xfId="0">
      <alignment vertical="center"/>
    </xf>
    <xf numFmtId="49" fontId="9" fillId="65" borderId="64" xfId="0">
      <alignment vertical="center"/>
    </xf>
    <xf numFmtId="49" fontId="13" fillId="66" borderId="65" xfId="0">
      <alignment vertical="center"/>
    </xf>
    <xf numFmtId="49" fontId="13" fillId="66" borderId="65" xfId="0">
      <alignment vertical="center"/>
    </xf>
    <xf numFmtId="49" fontId="9" fillId="67" borderId="66" xfId="0">
      <alignment horizontal="center" vertical="center"/>
    </xf>
    <xf numFmtId="49" fontId="13" fillId="66" borderId="65" xfId="0">
      <alignment vertical="center"/>
    </xf>
    <xf numFmtId="49" fontId="13" fillId="66" borderId="65" xfId="0">
      <alignment vertical="center"/>
    </xf>
    <xf numFmtId="49" fontId="13" fillId="68" borderId="67" xfId="0">
      <alignment horizontal="right" vertical="center"/>
    </xf>
    <xf numFmtId="49" fontId="9" fillId="69" borderId="68" xfId="0">
      <alignment horizontal="right" vertical="center"/>
    </xf>
    <xf numFmtId="0" fontId="13" fillId="70" borderId="69" xfId="0">
      <alignment horizontal="center"/>
    </xf>
    <xf numFmtId="49" fontId="10" fillId="71" borderId="70" xfId="0">
      <alignment horizontal="center" vertical="center"/>
    </xf>
    <xf numFmtId="0" fontId="14" fillId="72" borderId="71" xfId="0">
      <alignment horizontal="center"/>
    </xf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3" borderId="72" xfId="0">
      <alignment horizontal="center" vertical="center" wrapText="1"/>
    </xf>
    <xf numFmtId="49" fontId="10" fillId="73" borderId="72" xfId="0">
      <alignment horizontal="center" vertical="center" wrapText="1"/>
    </xf>
    <xf numFmtId="49" fontId="10" fillId="73" borderId="72" xfId="0">
      <alignment horizontal="center" vertical="center" wrapText="1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5" fillId="77" borderId="76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49" fontId="6" fillId="82" borderId="81" xfId="0">
      <alignment horizontal="right" vertical="center" wrapText="1"/>
    </xf>
    <xf numFmtId="0" fontId="6" fillId="25" borderId="24" xfId="0">
      <alignment horizontal="right"/>
    </xf>
    <xf numFmtId="0" fontId="6" fillId="26" borderId="25" xfId="0">
      <alignment horizontal="right" vertical="center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5" fillId="23" borderId="22" xfId="0"/>
    <xf numFmtId="49" fontId="7" fillId="28" borderId="27" xfId="0"/>
    <xf numFmtId="49" fontId="7" fillId="28" borderId="27" xfId="0"/>
    <xf numFmtId="49" fontId="7" fillId="28" borderId="27" xfId="0"/>
    <xf numFmtId="49" fontId="7" fillId="28" borderId="27" xfId="0"/>
    <xf numFmtId="49" fontId="7" fillId="28" borderId="27" xfId="0"/>
    <xf numFmtId="49" fontId="7" fillId="28" borderId="27" xfId="0"/>
    <xf numFmtId="49" fontId="7" fillId="28" borderId="27" xfId="0"/>
    <xf numFmtId="49" fontId="9" fillId="62" borderId="61" xfId="0">
      <alignment horizontal="right" vertical="center"/>
    </xf>
    <xf numFmtId="0" fontId="9" fillId="63" borderId="62" xfId="0">
      <alignment horizontal="right" vertical="center"/>
    </xf>
    <xf numFmtId="0" fontId="13" fillId="59" borderId="58" xfId="0"/>
    <xf numFmtId="49" fontId="9" fillId="33" borderId="32" xfId="0">
      <alignment vertical="center"/>
    </xf>
    <xf numFmtId="49" fontId="9" fillId="33" borderId="32" xfId="0">
      <alignment vertical="center"/>
    </xf>
    <xf numFmtId="49" fontId="9" fillId="83" borderId="82" xfId="0"/>
    <xf numFmtId="49" fontId="9" fillId="83" borderId="82" xfId="0"/>
    <xf numFmtId="49" fontId="9" fillId="84" borderId="83" xfId="0">
      <alignment horizontal="center" vertical="center"/>
    </xf>
    <xf numFmtId="49" fontId="9" fillId="83" borderId="82" xfId="0"/>
    <xf numFmtId="49" fontId="9" fillId="83" borderId="82" xfId="0"/>
    <xf numFmtId="49" fontId="9" fillId="36" borderId="35" xfId="0">
      <alignment horizontal="right" vertical="center"/>
    </xf>
    <xf numFmtId="49" fontId="9" fillId="36" borderId="35" xfId="0">
      <alignment horizontal="right" vertical="center"/>
    </xf>
    <xf numFmtId="0" fontId="9" fillId="38" borderId="37" xfId="0"/>
    <xf numFmtId="49" fontId="10" fillId="39" borderId="38" xfId="0">
      <alignment horizontal="center" vertical="center"/>
    </xf>
    <xf numFmtId="0" fontId="10" fillId="40" borderId="39" xfId="0"/>
    <xf numFmtId="49" fontId="10" fillId="39" borderId="38" xfId="0">
      <alignment horizontal="center" vertical="center"/>
    </xf>
    <xf numFmtId="49" fontId="10" fillId="85" borderId="84" xfId="0">
      <alignment horizontal="center" vertical="center" wrapText="1"/>
    </xf>
    <xf numFmtId="49" fontId="10" fillId="39" borderId="38" xfId="0">
      <alignment horizontal="center" vertical="center"/>
    </xf>
    <xf numFmtId="49" fontId="10" fillId="39" borderId="38" xfId="0">
      <alignment horizontal="center" vertical="center"/>
    </xf>
    <xf numFmtId="49" fontId="10" fillId="85" borderId="84" xfId="0">
      <alignment horizontal="center" vertical="center" wrapText="1"/>
    </xf>
    <xf numFmtId="49" fontId="10" fillId="85" borderId="84" xfId="0">
      <alignment horizontal="center" vertical="center" wrapText="1"/>
    </xf>
    <xf numFmtId="49" fontId="10" fillId="85" borderId="84" xfId="0">
      <alignment horizontal="center" vertical="center" wrapText="1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294" borderId="86" xfId="0" applyFill="1">
      <alignment horizontal="right" vertical="center"/>
    </xf>
    <xf numFmtId="177" fontId="9" fillId="294" borderId="87" xfId="0" applyFill="1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0" fontId="9" fillId="38" borderId="37" xfId="0"/>
    <xf numFmtId="49" fontId="9" fillId="44" borderId="43" xfId="0">
      <alignment vertical="center"/>
    </xf>
    <xf numFmtId="0" fontId="9" fillId="86" borderId="85" xfId="0"/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5" fillId="49" borderId="48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0" fontId="9" fillId="38" borderId="37" xfId="0"/>
    <xf numFmtId="49" fontId="9" fillId="44" borderId="43" xfId="0">
      <alignment vertical="center"/>
    </xf>
    <xf numFmtId="0" fontId="9" fillId="86" borderId="85" xfId="0"/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176" fontId="9" fillId="89" borderId="88" xfId="0">
      <alignment horizontal="right" vertical="center"/>
    </xf>
    <xf numFmtId="0" fontId="9" fillId="38" borderId="37" xfId="0"/>
    <xf numFmtId="49" fontId="9" fillId="44" borderId="43" xfId="0">
      <alignment vertical="center"/>
    </xf>
    <xf numFmtId="0" fontId="9" fillId="86" borderId="85" xfId="0"/>
    <xf numFmtId="0" fontId="9" fillId="38" borderId="37" xfId="0"/>
    <xf numFmtId="49" fontId="9" fillId="44" borderId="43" xfId="0">
      <alignment vertical="center"/>
    </xf>
    <xf numFmtId="0" fontId="9" fillId="86" borderId="85" xfId="0"/>
    <xf numFmtId="0" fontId="5" fillId="23" borderId="22" xfId="0"/>
    <xf numFmtId="0" fontId="12" fillId="57" borderId="56" xfId="0">
      <alignment horizontal="right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16" fillId="92" borderId="91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13" fillId="59" borderId="58" xfId="0"/>
    <xf numFmtId="49" fontId="13" fillId="60" borderId="59" xfId="0"/>
    <xf numFmtId="49" fontId="13" fillId="60" borderId="59" xfId="0"/>
    <xf numFmtId="49" fontId="13" fillId="60" borderId="59" xfId="0"/>
    <xf numFmtId="49" fontId="13" fillId="60" borderId="59" xfId="0"/>
    <xf numFmtId="49" fontId="13" fillId="60" borderId="59" xfId="0"/>
    <xf numFmtId="49" fontId="13" fillId="60" borderId="59" xfId="0"/>
    <xf numFmtId="49" fontId="13" fillId="60" borderId="59" xfId="0"/>
    <xf numFmtId="49" fontId="9" fillId="62" borderId="61" xfId="0">
      <alignment horizontal="right" vertical="center"/>
    </xf>
    <xf numFmtId="0" fontId="9" fillId="63" borderId="62" xfId="0">
      <alignment horizontal="right" vertical="center"/>
    </xf>
    <xf numFmtId="0" fontId="13" fillId="64" borderId="63" xfId="0">
      <alignment vertical="center"/>
    </xf>
    <xf numFmtId="49" fontId="9" fillId="65" borderId="64" xfId="0">
      <alignment vertical="center"/>
    </xf>
    <xf numFmtId="49" fontId="9" fillId="65" borderId="64" xfId="0">
      <alignment vertical="center"/>
    </xf>
    <xf numFmtId="49" fontId="13" fillId="66" borderId="65" xfId="0">
      <alignment vertical="center"/>
    </xf>
    <xf numFmtId="49" fontId="13" fillId="66" borderId="65" xfId="0">
      <alignment vertical="center"/>
    </xf>
    <xf numFmtId="0" fontId="13" fillId="94" borderId="93" xfId="0">
      <alignment horizontal="center" vertical="center"/>
    </xf>
    <xf numFmtId="49" fontId="13" fillId="66" borderId="65" xfId="0">
      <alignment vertical="center"/>
    </xf>
    <xf numFmtId="49" fontId="13" fillId="68" borderId="67" xfId="0">
      <alignment horizontal="right" vertical="center"/>
    </xf>
    <xf numFmtId="49" fontId="9" fillId="69" borderId="68" xfId="0">
      <alignment horizontal="right" vertical="center"/>
    </xf>
    <xf numFmtId="0" fontId="13" fillId="74" borderId="73" xfId="0"/>
    <xf numFmtId="49" fontId="10" fillId="71" borderId="70" xfId="0">
      <alignment horizontal="center" vertical="center"/>
    </xf>
    <xf numFmtId="0" fontId="14" fillId="95" borderId="94" xfId="0"/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3" borderId="72" xfId="0">
      <alignment horizontal="center" vertical="center" wrapText="1"/>
    </xf>
    <xf numFmtId="49" fontId="10" fillId="73" borderId="72" xfId="0">
      <alignment horizontal="center" vertical="center" wrapText="1"/>
    </xf>
    <xf numFmtId="49" fontId="10" fillId="73" borderId="72" xfId="0">
      <alignment horizontal="center" vertical="center" wrapText="1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5" fillId="77" borderId="76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17" fillId="294" borderId="95" xfId="0" applyFill="1">
      <alignment horizontal="right" vertical="center"/>
    </xf>
    <xf numFmtId="49" fontId="6" fillId="97" borderId="96" xfId="0">
      <alignment horizontal="right" vertical="center"/>
    </xf>
    <xf numFmtId="0" fontId="16" fillId="98" borderId="97" xfId="0">
      <alignment horizontal="right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16" fillId="92" borderId="91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99" borderId="98" xfId="0">
      <alignment horizontal="center" vertical="center"/>
    </xf>
    <xf numFmtId="0" fontId="13" fillId="59" borderId="58" xfId="0"/>
    <xf numFmtId="49" fontId="13" fillId="60" borderId="59" xfId="0"/>
    <xf numFmtId="49" fontId="13" fillId="60" borderId="59" xfId="0"/>
    <xf numFmtId="49" fontId="13" fillId="60" borderId="59" xfId="0"/>
    <xf numFmtId="49" fontId="13" fillId="60" borderId="59" xfId="0"/>
    <xf numFmtId="49" fontId="9" fillId="61" borderId="60" xfId="0">
      <alignment vertical="center"/>
    </xf>
    <xf numFmtId="49" fontId="13" fillId="60" borderId="59" xfId="0"/>
    <xf numFmtId="49" fontId="13" fillId="60" borderId="59" xfId="0"/>
    <xf numFmtId="49" fontId="9" fillId="62" borderId="61" xfId="0">
      <alignment horizontal="right" vertical="center"/>
    </xf>
    <xf numFmtId="0" fontId="9" fillId="63" borderId="62" xfId="0">
      <alignment horizontal="right" vertical="center"/>
    </xf>
    <xf numFmtId="0" fontId="13" fillId="64" borderId="63" xfId="0">
      <alignment vertical="center"/>
    </xf>
    <xf numFmtId="49" fontId="9" fillId="65" borderId="64" xfId="0">
      <alignment vertical="center"/>
    </xf>
    <xf numFmtId="49" fontId="9" fillId="65" borderId="64" xfId="0">
      <alignment vertical="center"/>
    </xf>
    <xf numFmtId="49" fontId="13" fillId="66" borderId="65" xfId="0">
      <alignment vertical="center"/>
    </xf>
    <xf numFmtId="49" fontId="13" fillId="66" borderId="65" xfId="0">
      <alignment vertical="center"/>
    </xf>
    <xf numFmtId="0" fontId="13" fillId="94" borderId="93" xfId="0">
      <alignment horizontal="center" vertical="center"/>
    </xf>
    <xf numFmtId="49" fontId="13" fillId="66" borderId="65" xfId="0">
      <alignment vertical="center"/>
    </xf>
    <xf numFmtId="49" fontId="13" fillId="68" borderId="67" xfId="0">
      <alignment horizontal="right" vertical="center"/>
    </xf>
    <xf numFmtId="49" fontId="9" fillId="69" borderId="68" xfId="0">
      <alignment horizontal="right" vertical="center"/>
    </xf>
    <xf numFmtId="0" fontId="13" fillId="70" borderId="69" xfId="0">
      <alignment horizontal="center"/>
    </xf>
    <xf numFmtId="49" fontId="10" fillId="71" borderId="70" xfId="0">
      <alignment horizontal="center" vertical="center"/>
    </xf>
    <xf numFmtId="0" fontId="14" fillId="72" borderId="71" xfId="0">
      <alignment horizontal="center"/>
    </xf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1" borderId="70" xfId="0">
      <alignment horizontal="center" vertical="center"/>
    </xf>
    <xf numFmtId="49" fontId="10" fillId="73" borderId="72" xfId="0">
      <alignment horizontal="center" vertical="center" wrapText="1"/>
    </xf>
    <xf numFmtId="49" fontId="10" fillId="73" borderId="72" xfId="0">
      <alignment horizontal="center" vertical="center" wrapText="1"/>
    </xf>
    <xf numFmtId="49" fontId="10" fillId="73" borderId="72" xfId="0">
      <alignment horizontal="center" vertical="center" wrapText="1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5" fillId="77" borderId="76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100" borderId="99" xfId="0">
      <alignment horizontal="left" vertical="center" wrapText="1"/>
    </xf>
    <xf numFmtId="0" fontId="13" fillId="101" borderId="100" xfId="0">
      <alignment horizontal="left" vertical="center" wrapText="1"/>
    </xf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176" fontId="9" fillId="48" borderId="47" xfId="0">
      <alignment horizontal="right" vertical="center"/>
    </xf>
    <xf numFmtId="0" fontId="13" fillId="74" borderId="73" xfId="0"/>
    <xf numFmtId="49" fontId="9" fillId="75" borderId="74" xfId="0">
      <alignment vertical="center"/>
    </xf>
    <xf numFmtId="0" fontId="13" fillId="76" borderId="75" xfId="0"/>
    <xf numFmtId="0" fontId="13" fillId="74" borderId="73" xfId="0"/>
    <xf numFmtId="49" fontId="9" fillId="75" borderId="74" xfId="0">
      <alignment vertical="center"/>
    </xf>
    <xf numFmtId="0" fontId="13" fillId="76" borderId="75" xfId="0"/>
    <xf numFmtId="178" fontId="9" fillId="102" borderId="101" xfId="0">
      <alignment horizontal="right" vertical="center"/>
    </xf>
    <xf numFmtId="0" fontId="6" fillId="103" borderId="102" xfId="0">
      <alignment horizontal="righ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7" fillId="105" borderId="104" xfId="0">
      <alignment vertical="center"/>
    </xf>
    <xf numFmtId="0" fontId="7" fillId="105" borderId="104" xfId="0">
      <alignment vertical="center"/>
    </xf>
    <xf numFmtId="0" fontId="7" fillId="106" borderId="105" xfId="0">
      <alignment horizontal="center" vertical="center" wrapText="1"/>
    </xf>
    <xf numFmtId="0" fontId="7" fillId="106" borderId="105" xfId="0">
      <alignment horizontal="center" vertical="center" wrapText="1"/>
    </xf>
    <xf numFmtId="0" fontId="7" fillId="107" borderId="106" xfId="0">
      <alignment vertical="center" wrapText="1"/>
    </xf>
    <xf numFmtId="0" fontId="7" fillId="107" borderId="106" xfId="0">
      <alignment vertical="center" wrapText="1"/>
    </xf>
    <xf numFmtId="0" fontId="7" fillId="107" borderId="106" xfId="0">
      <alignment vertical="center" wrapText="1"/>
    </xf>
    <xf numFmtId="0" fontId="7" fillId="108" borderId="107" xfId="0">
      <alignment horizontal="right" vertical="center"/>
    </xf>
    <xf numFmtId="0" fontId="7" fillId="108" borderId="107" xfId="0">
      <alignment horizontal="right" vertical="center"/>
    </xf>
    <xf numFmtId="0" fontId="10" fillId="109" borderId="108" xfId="0">
      <alignment horizontal="center" vertical="center"/>
    </xf>
    <xf numFmtId="0" fontId="10" fillId="110" borderId="109" xfId="0">
      <alignment horizontal="center" vertical="center" wrapText="1"/>
    </xf>
    <xf numFmtId="0" fontId="10" fillId="110" borderId="109" xfId="0">
      <alignment horizontal="center" vertical="center" wrapText="1"/>
    </xf>
    <xf numFmtId="0" fontId="10" fillId="109" borderId="108" xfId="0">
      <alignment horizontal="center" vertical="center"/>
    </xf>
    <xf numFmtId="0" fontId="10" fillId="109" borderId="108" xfId="0">
      <alignment horizontal="center" vertical="center"/>
    </xf>
    <xf numFmtId="0" fontId="10" fillId="109" borderId="108" xfId="0">
      <alignment horizontal="center" vertical="center"/>
    </xf>
    <xf numFmtId="0" fontId="10" fillId="109" borderId="108" xfId="0">
      <alignment horizontal="center" vertical="center"/>
    </xf>
    <xf numFmtId="0" fontId="10" fillId="110" borderId="109" xfId="0">
      <alignment horizontal="center" vertical="center" wrapText="1"/>
    </xf>
    <xf numFmtId="0" fontId="10" fillId="110" borderId="109" xfId="0">
      <alignment horizontal="center" vertical="center" wrapText="1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4" borderId="113" xfId="0">
      <alignment horizontal="center" vertical="center"/>
    </xf>
    <xf numFmtId="179" fontId="7" fillId="294" borderId="114" xfId="0" applyFill="1">
      <alignment horizontal="right" vertical="center"/>
    </xf>
    <xf numFmtId="177" fontId="7" fillId="294" borderId="115" xfId="0" applyFill="1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49" fontId="7" fillId="113" borderId="112" xfId="0">
      <alignment horizontal="center" vertical="center"/>
    </xf>
    <xf numFmtId="176" fontId="7" fillId="294" borderId="118" xfId="0" applyFill="1">
      <alignment horizontal="right" vertical="center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7" borderId="116" xfId="0">
      <alignment horizontal="center" vertical="center" wrapText="1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49" fontId="7" fillId="113" borderId="112" xfId="0">
      <alignment horizontal="center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4" borderId="113" xfId="0">
      <alignment horizontal="center" vertical="center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4" borderId="113" xfId="0">
      <alignment horizontal="center" vertical="center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4" borderId="113" xfId="0">
      <alignment horizontal="center" vertical="center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4" borderId="113" xfId="0">
      <alignment horizontal="center" vertical="center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4" borderId="113" xfId="0">
      <alignment horizontal="center" vertical="center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12" borderId="111" xfId="0">
      <alignment horizontal="left" vertical="center" wrapText="1"/>
    </xf>
    <xf numFmtId="0" fontId="7" fillId="114" borderId="113" xfId="0">
      <alignment horizontal="center" vertical="center"/>
    </xf>
    <xf numFmtId="176" fontId="7" fillId="120" borderId="119" xfId="0">
      <alignment horizontal="right" vertical="center"/>
    </xf>
    <xf numFmtId="0" fontId="7" fillId="121" borderId="120" xfId="0">
      <alignment vertical="center"/>
    </xf>
    <xf numFmtId="0" fontId="7" fillId="122" borderId="121" xfId="0">
      <alignment horizontal="left" vertical="center" wrapText="1"/>
    </xf>
    <xf numFmtId="49" fontId="7" fillId="123" borderId="122" xfId="0">
      <alignment horizontal="center" vertical="center"/>
    </xf>
    <xf numFmtId="49" fontId="7" fillId="123" borderId="122" xfId="0">
      <alignment horizontal="center" vertical="center"/>
    </xf>
    <xf numFmtId="49" fontId="7" fillId="123" borderId="122" xfId="0">
      <alignment horizontal="center" vertical="center"/>
    </xf>
    <xf numFmtId="49" fontId="7" fillId="123" borderId="122" xfId="0">
      <alignment horizontal="center" vertical="center"/>
    </xf>
    <xf numFmtId="49" fontId="7" fillId="123" borderId="122" xfId="0">
      <alignment horizontal="center" vertical="center"/>
    </xf>
    <xf numFmtId="49" fontId="7" fillId="123" borderId="122" xfId="0">
      <alignment horizontal="center" vertical="center"/>
    </xf>
    <xf numFmtId="49" fontId="7" fillId="123" borderId="122" xfId="0">
      <alignment horizontal="center" vertical="center"/>
    </xf>
    <xf numFmtId="0" fontId="7" fillId="124" borderId="123" xfId="0">
      <alignment vertical="center"/>
    </xf>
    <xf numFmtId="0" fontId="7" fillId="125" borderId="124" xfId="0">
      <alignment horizontal="left" vertical="center" wrapText="1"/>
    </xf>
    <xf numFmtId="0" fontId="7" fillId="126" borderId="125" xfId="0">
      <alignment horizontal="center" vertical="center"/>
    </xf>
    <xf numFmtId="179" fontId="7" fillId="294" borderId="126" xfId="0" applyFill="1">
      <alignment horizontal="right" vertical="center"/>
    </xf>
    <xf numFmtId="179" fontId="7" fillId="128" borderId="127" xfId="0">
      <alignment horizontal="right" vertical="center"/>
    </xf>
    <xf numFmtId="179" fontId="7" fillId="128" borderId="127" xfId="0">
      <alignment horizontal="right" vertical="center"/>
    </xf>
    <xf numFmtId="177" fontId="7" fillId="294" borderId="128" xfId="0" applyFill="1">
      <alignment horizontal="right" vertical="center"/>
    </xf>
    <xf numFmtId="0" fontId="7" fillId="130" borderId="129" xfId="0">
      <alignment vertical="center"/>
    </xf>
    <xf numFmtId="0" fontId="7" fillId="131" borderId="130" xfId="0">
      <alignment horizontal="left" vertical="center" wrapText="1"/>
    </xf>
    <xf numFmtId="0" fontId="7" fillId="132" borderId="131" xfId="0">
      <alignment horizontal="center" vertical="center"/>
    </xf>
    <xf numFmtId="179" fontId="7" fillId="294" borderId="132" xfId="0" applyFill="1">
      <alignment horizontal="right" vertical="center"/>
    </xf>
    <xf numFmtId="179" fontId="7" fillId="134" borderId="133" xfId="0">
      <alignment horizontal="right" vertical="center"/>
    </xf>
    <xf numFmtId="177" fontId="7" fillId="294" borderId="134" xfId="0" applyFill="1">
      <alignment horizontal="right" vertical="center"/>
    </xf>
    <xf numFmtId="0" fontId="7" fillId="121" borderId="120" xfId="0">
      <alignment vertical="center"/>
    </xf>
    <xf numFmtId="0" fontId="7" fillId="122" borderId="121" xfId="0">
      <alignment horizontal="left" vertical="center" wrapText="1"/>
    </xf>
    <xf numFmtId="0" fontId="7" fillId="136" borderId="135" xfId="0">
      <alignment horizontal="center" vertical="center"/>
    </xf>
    <xf numFmtId="179" fontId="7" fillId="294" borderId="136" xfId="0" applyFill="1">
      <alignment horizontal="right" vertical="center"/>
    </xf>
    <xf numFmtId="179" fontId="7" fillId="138" borderId="137" xfId="0">
      <alignment horizontal="right" vertical="center"/>
    </xf>
    <xf numFmtId="177" fontId="7" fillId="294" borderId="138" xfId="0" applyFill="1">
      <alignment horizontal="right" vertical="center"/>
    </xf>
    <xf numFmtId="0" fontId="7" fillId="130" borderId="129" xfId="0">
      <alignment vertical="center"/>
    </xf>
    <xf numFmtId="0" fontId="7" fillId="140" borderId="139" xfId="0">
      <alignment horizontal="left" vertical="center"/>
    </xf>
    <xf numFmtId="0" fontId="7" fillId="132" borderId="131" xfId="0">
      <alignment horizontal="center" vertical="center"/>
    </xf>
    <xf numFmtId="49" fontId="7" fillId="141" borderId="140" xfId="0">
      <alignment horizontal="center" vertical="center"/>
    </xf>
    <xf numFmtId="49" fontId="7" fillId="141" borderId="140" xfId="0">
      <alignment horizontal="center" vertical="center"/>
    </xf>
    <xf numFmtId="49" fontId="7" fillId="141" borderId="140" xfId="0">
      <alignment horizontal="center" vertical="center"/>
    </xf>
    <xf numFmtId="49" fontId="7" fillId="141" borderId="140" xfId="0">
      <alignment horizontal="center" vertical="center"/>
    </xf>
    <xf numFmtId="49" fontId="7" fillId="141" borderId="140" xfId="0">
      <alignment horizontal="center" vertical="center"/>
    </xf>
    <xf numFmtId="49" fontId="7" fillId="141" borderId="140" xfId="0">
      <alignment horizontal="center" vertical="center"/>
    </xf>
    <xf numFmtId="0" fontId="7" fillId="111" borderId="110" xfId="0">
      <alignment vertical="center"/>
    </xf>
    <xf numFmtId="0" fontId="7" fillId="142" borderId="141" xfId="0">
      <alignment horizontal="left" vertical="center"/>
    </xf>
    <xf numFmtId="0" fontId="7" fillId="114" borderId="113" xfId="0">
      <alignment horizontal="center" vertical="center"/>
    </xf>
    <xf numFmtId="0" fontId="7" fillId="111" borderId="110" xfId="0">
      <alignment vertical="center"/>
    </xf>
    <xf numFmtId="0" fontId="7" fillId="142" borderId="141" xfId="0">
      <alignment horizontal="left" vertical="center"/>
    </xf>
    <xf numFmtId="0" fontId="7" fillId="114" borderId="113" xfId="0">
      <alignment horizontal="center" vertical="center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42" borderId="141" xfId="0">
      <alignment horizontal="left" vertical="center"/>
    </xf>
    <xf numFmtId="0" fontId="7" fillId="114" borderId="113" xfId="0">
      <alignment horizontal="center" vertical="center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42" borderId="141" xfId="0">
      <alignment horizontal="left" vertical="center"/>
    </xf>
    <xf numFmtId="0" fontId="7" fillId="114" borderId="113" xfId="0">
      <alignment horizontal="center" vertical="center"/>
    </xf>
    <xf numFmtId="179" fontId="7" fillId="118" borderId="117" xfId="0">
      <alignment horizontal="right" vertical="center"/>
    </xf>
    <xf numFmtId="0" fontId="7" fillId="111" borderId="110" xfId="0">
      <alignment vertical="center"/>
    </xf>
    <xf numFmtId="0" fontId="7" fillId="142" borderId="141" xfId="0">
      <alignment horizontal="left" vertical="center"/>
    </xf>
    <xf numFmtId="0" fontId="7" fillId="114" borderId="113" xfId="0">
      <alignment horizontal="center" vertical="center"/>
    </xf>
    <xf numFmtId="176" fontId="7" fillId="120" borderId="119" xfId="0">
      <alignment horizontal="right" vertical="center"/>
    </xf>
    <xf numFmtId="0" fontId="7" fillId="111" borderId="110" xfId="0">
      <alignment vertical="center"/>
    </xf>
    <xf numFmtId="0" fontId="7" fillId="142" borderId="141" xfId="0">
      <alignment horizontal="left" vertical="center"/>
    </xf>
    <xf numFmtId="0" fontId="7" fillId="114" borderId="113" xfId="0">
      <alignment horizontal="center" vertical="center"/>
    </xf>
    <xf numFmtId="0" fontId="7" fillId="111" borderId="110" xfId="0">
      <alignment vertical="center"/>
    </xf>
    <xf numFmtId="0" fontId="7" fillId="142" borderId="141" xfId="0">
      <alignment horizontal="left" vertical="center"/>
    </xf>
    <xf numFmtId="0" fontId="7" fillId="114" borderId="113" xfId="0">
      <alignment horizontal="center" vertical="center"/>
    </xf>
    <xf numFmtId="0" fontId="7" fillId="111" borderId="110" xfId="0">
      <alignment vertical="center"/>
    </xf>
    <xf numFmtId="0" fontId="7" fillId="111" borderId="110" xfId="0">
      <alignment vertical="center"/>
    </xf>
    <xf numFmtId="49" fontId="7" fillId="113" borderId="112" xfId="0">
      <alignment horizontal="center" vertical="center"/>
    </xf>
    <xf numFmtId="180" fontId="7" fillId="143" borderId="142" xfId="0">
      <alignment horizontal="right" vertical="center"/>
    </xf>
    <xf numFmtId="49" fontId="6" fillId="82" borderId="81" xfId="0">
      <alignment horizontal="righ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49" fontId="9" fillId="37" borderId="36" xfId="0">
      <alignment horizontal="left"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6" borderId="35" xfId="0">
      <alignment horizontal="right" vertical="center"/>
    </xf>
    <xf numFmtId="49" fontId="9" fillId="36" borderId="35" xfId="0">
      <alignment horizontal="right" vertical="center"/>
    </xf>
    <xf numFmtId="49" fontId="10" fillId="39" borderId="38" xfId="0">
      <alignment horizontal="center" vertical="center"/>
    </xf>
    <xf numFmtId="0" fontId="10" fillId="109" borderId="108" xfId="0">
      <alignment horizontal="center" vertical="center"/>
    </xf>
    <xf numFmtId="49" fontId="10" fillId="39" borderId="38" xfId="0">
      <alignment horizontal="center" vertical="center"/>
    </xf>
    <xf numFmtId="49" fontId="10" fillId="39" borderId="38" xfId="0">
      <alignment horizontal="center" vertical="center"/>
    </xf>
    <xf numFmtId="49" fontId="10" fillId="39" borderId="38" xfId="0">
      <alignment horizontal="center" vertical="center"/>
    </xf>
    <xf numFmtId="49" fontId="10" fillId="39" borderId="38" xfId="0">
      <alignment horizontal="center" vertical="center"/>
    </xf>
    <xf numFmtId="49" fontId="10" fillId="85" borderId="84" xfId="0">
      <alignment horizontal="center" vertical="center" wrapText="1"/>
    </xf>
    <xf numFmtId="49" fontId="10" fillId="85" borderId="84" xfId="0">
      <alignment horizontal="center" vertical="center" wrapText="1"/>
    </xf>
    <xf numFmtId="49" fontId="10" fillId="85" borderId="84" xfId="0">
      <alignment horizontal="center" vertical="center" wrapText="1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294" borderId="150" xfId="0" applyFill="1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179" fontId="9" fillId="294" borderId="152" xfId="0" applyFill="1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4" borderId="153" xfId="0">
      <alignment horizontal="center" vertical="center"/>
    </xf>
    <xf numFmtId="179" fontId="9" fillId="155" borderId="154" xfId="0">
      <alignment horizontal="right" vertical="center"/>
    </xf>
    <xf numFmtId="179" fontId="9" fillId="294" borderId="155" xfId="0" applyFill="1">
      <alignment horizontal="right" vertical="center"/>
    </xf>
    <xf numFmtId="179" fontId="9" fillId="294" borderId="156" xfId="0" applyFill="1">
      <alignment horizontal="right" vertical="center"/>
    </xf>
    <xf numFmtId="49" fontId="9" fillId="158" borderId="157" xfId="0">
      <alignment vertical="center" wrapText="1"/>
    </xf>
    <xf numFmtId="0" fontId="9" fillId="159" borderId="158" xfId="0">
      <alignment vertical="center" wrapText="1"/>
    </xf>
    <xf numFmtId="49" fontId="9" fillId="160" borderId="159" xfId="0">
      <alignment horizontal="center" vertical="center"/>
    </xf>
    <xf numFmtId="179" fontId="9" fillId="152" borderId="151" xfId="0">
      <alignment horizontal="right" vertical="center"/>
    </xf>
    <xf numFmtId="49" fontId="9" fillId="161" borderId="160" xfId="0">
      <alignment vertical="center" wrapText="1"/>
    </xf>
    <xf numFmtId="0" fontId="9" fillId="162" borderId="161" xfId="0">
      <alignment vertical="center" wrapText="1"/>
    </xf>
    <xf numFmtId="49" fontId="9" fillId="163" borderId="162" xfId="0">
      <alignment horizontal="center" vertical="center"/>
    </xf>
    <xf numFmtId="176" fontId="9" fillId="294" borderId="163" xfId="0" applyFill="1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65" borderId="164" xfId="0">
      <alignment horizontal="center" vertical="center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8" borderId="157" xfId="0">
      <alignment vertical="center" wrapText="1"/>
    </xf>
    <xf numFmtId="0" fontId="9" fillId="159" borderId="158" xfId="0">
      <alignment vertical="center" wrapText="1"/>
    </xf>
    <xf numFmtId="49" fontId="9" fillId="166" borderId="165" xfId="0">
      <alignment horizontal="center" vertical="center"/>
    </xf>
    <xf numFmtId="176" fontId="9" fillId="167" borderId="166" xfId="0">
      <alignment horizontal="right" vertical="center"/>
    </xf>
    <xf numFmtId="176" fontId="9" fillId="294" borderId="167" xfId="0" applyFill="1">
      <alignment horizontal="right" vertical="center"/>
    </xf>
    <xf numFmtId="177" fontId="9" fillId="294" borderId="168" xfId="0" applyFill="1">
      <alignment horizontal="right" vertical="center"/>
    </xf>
    <xf numFmtId="49" fontId="9" fillId="170" borderId="169" xfId="0">
      <alignment vertical="center" wrapText="1"/>
    </xf>
    <xf numFmtId="0" fontId="9" fillId="171" borderId="170" xfId="0">
      <alignment vertical="center" wrapText="1"/>
    </xf>
    <xf numFmtId="49" fontId="9" fillId="166" borderId="165" xfId="0">
      <alignment horizontal="center" vertical="center"/>
    </xf>
    <xf numFmtId="176" fontId="9" fillId="167" borderId="166" xfId="0">
      <alignment horizontal="right" vertical="center"/>
    </xf>
    <xf numFmtId="49" fontId="9" fillId="158" borderId="157" xfId="0">
      <alignment vertical="center" wrapText="1"/>
    </xf>
    <xf numFmtId="0" fontId="9" fillId="159" borderId="158" xfId="0">
      <alignment vertical="center" wrapText="1"/>
    </xf>
    <xf numFmtId="49" fontId="9" fillId="166" borderId="165" xfId="0">
      <alignment horizontal="center" vertical="center"/>
    </xf>
    <xf numFmtId="180" fontId="9" fillId="294" borderId="171" xfId="0" applyFill="1">
      <alignment horizontal="right" vertical="center"/>
    </xf>
    <xf numFmtId="180" fontId="9" fillId="173" borderId="172" xfId="0">
      <alignment horizontal="right" vertical="center"/>
    </xf>
    <xf numFmtId="180" fontId="9" fillId="294" borderId="173" xfId="0" applyFill="1">
      <alignment horizontal="right" vertical="center"/>
    </xf>
    <xf numFmtId="177" fontId="9" fillId="294" borderId="174" xfId="0" applyFill="1">
      <alignment horizontal="right" vertical="center"/>
    </xf>
    <xf numFmtId="49" fontId="9" fillId="176" borderId="175" xfId="0">
      <alignment vertical="center" wrapText="1"/>
    </xf>
    <xf numFmtId="0" fontId="9" fillId="177" borderId="176" xfId="0">
      <alignment vertical="center" wrapText="1"/>
    </xf>
    <xf numFmtId="49" fontId="9" fillId="166" borderId="165" xfId="0">
      <alignment horizontal="center" vertical="center"/>
    </xf>
    <xf numFmtId="176" fontId="9" fillId="294" borderId="177" xfId="0" applyFill="1">
      <alignment horizontal="right" vertical="center"/>
    </xf>
    <xf numFmtId="49" fontId="9" fillId="176" borderId="175" xfId="0">
      <alignment vertical="center" wrapText="1"/>
    </xf>
    <xf numFmtId="0" fontId="9" fillId="177" borderId="176" xfId="0">
      <alignment vertical="center" wrapText="1"/>
    </xf>
    <xf numFmtId="49" fontId="9" fillId="179" borderId="178" xfId="0">
      <alignment horizontal="center" vertical="center"/>
    </xf>
    <xf numFmtId="176" fontId="9" fillId="294" borderId="179" xfId="0" applyFill="1">
      <alignment horizontal="right" vertical="center"/>
    </xf>
    <xf numFmtId="176" fontId="9" fillId="294" borderId="180" xfId="0" applyFill="1">
      <alignment horizontal="right" vertical="center"/>
    </xf>
    <xf numFmtId="49" fontId="9" fillId="176" borderId="175" xfId="0">
      <alignment vertical="center" wrapText="1"/>
    </xf>
    <xf numFmtId="0" fontId="9" fillId="182" borderId="181" xfId="0">
      <alignment vertical="center" wrapText="1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76" borderId="175" xfId="0">
      <alignment vertical="center" wrapText="1"/>
    </xf>
    <xf numFmtId="0" fontId="9" fillId="177" borderId="176" xfId="0">
      <alignment vertical="center" wrapText="1"/>
    </xf>
    <xf numFmtId="49" fontId="9" fillId="179" borderId="178" xfId="0">
      <alignment horizontal="center" vertical="center"/>
    </xf>
    <xf numFmtId="176" fontId="18" fillId="183" borderId="182" xfId="0">
      <alignment horizontal="right" vertical="center"/>
    </xf>
    <xf numFmtId="49" fontId="9" fillId="176" borderId="175" xfId="0">
      <alignment vertical="center" wrapText="1"/>
    </xf>
    <xf numFmtId="0" fontId="9" fillId="182" borderId="181" xfId="0">
      <alignment vertical="center" wrapText="1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4" borderId="153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76" borderId="175" xfId="0">
      <alignment vertical="center" wrapText="1"/>
    </xf>
    <xf numFmtId="0" fontId="9" fillId="182" borderId="181" xfId="0">
      <alignment vertical="center" wrapText="1"/>
    </xf>
    <xf numFmtId="49" fontId="9" fillId="165" borderId="164" xfId="0">
      <alignment horizontal="center" vertical="center"/>
    </xf>
    <xf numFmtId="176" fontId="9" fillId="294" borderId="183" xfId="0" applyFill="1">
      <alignment horizontal="right" vertical="center"/>
    </xf>
    <xf numFmtId="176" fontId="9" fillId="185" borderId="184" xfId="0">
      <alignment horizontal="right" vertical="center"/>
    </xf>
    <xf numFmtId="49" fontId="9" fillId="176" borderId="175" xfId="0">
      <alignment vertical="center" wrapText="1"/>
    </xf>
    <xf numFmtId="0" fontId="9" fillId="182" borderId="181" xfId="0">
      <alignment vertical="center" wrapText="1"/>
    </xf>
    <xf numFmtId="49" fontId="9" fillId="165" borderId="164" xfId="0">
      <alignment horizontal="center" vertical="center"/>
    </xf>
    <xf numFmtId="176" fontId="9" fillId="185" borderId="184" xfId="0">
      <alignment horizontal="right" vertical="center"/>
    </xf>
    <xf numFmtId="49" fontId="9" fillId="186" borderId="185" xfId="0">
      <alignment vertical="center" wrapText="1"/>
    </xf>
    <xf numFmtId="0" fontId="9" fillId="187" borderId="186" xfId="0">
      <alignment vertical="center" wrapText="1"/>
    </xf>
    <xf numFmtId="49" fontId="9" fillId="165" borderId="164" xfId="0">
      <alignment horizontal="center" vertical="center"/>
    </xf>
    <xf numFmtId="176" fontId="9" fillId="185" borderId="184" xfId="0">
      <alignment horizontal="right" vertical="center"/>
    </xf>
    <xf numFmtId="49" fontId="9" fillId="186" borderId="185" xfId="0">
      <alignment vertical="center" wrapText="1"/>
    </xf>
    <xf numFmtId="0" fontId="9" fillId="187" borderId="186" xfId="0">
      <alignment vertical="center" wrapText="1"/>
    </xf>
    <xf numFmtId="49" fontId="9" fillId="165" borderId="164" xfId="0">
      <alignment horizontal="center" vertical="center"/>
    </xf>
    <xf numFmtId="49" fontId="9" fillId="170" borderId="169" xfId="0">
      <alignment vertical="center" wrapText="1"/>
    </xf>
    <xf numFmtId="0" fontId="9" fillId="188" borderId="187" xfId="0">
      <alignment vertical="center" wrapText="1"/>
    </xf>
    <xf numFmtId="49" fontId="9" fillId="189" borderId="188" xfId="0">
      <alignment horizontal="center" vertical="center"/>
    </xf>
    <xf numFmtId="176" fontId="9" fillId="190" borderId="189" xfId="0">
      <alignment horizontal="right" vertical="center"/>
    </xf>
    <xf numFmtId="49" fontId="9" fillId="158" borderId="157" xfId="0">
      <alignment vertical="center" wrapText="1"/>
    </xf>
    <xf numFmtId="0" fontId="9" fillId="191" borderId="190" xfId="0">
      <alignment vertical="center" wrapText="1"/>
    </xf>
    <xf numFmtId="49" fontId="9" fillId="154" borderId="153" xfId="0">
      <alignment horizontal="center" vertical="center"/>
    </xf>
    <xf numFmtId="176" fontId="9" fillId="192" borderId="191" xfId="0">
      <alignment horizontal="right" vertical="center"/>
    </xf>
    <xf numFmtId="49" fontId="9" fillId="170" borderId="169" xfId="0">
      <alignment vertical="center" wrapText="1"/>
    </xf>
    <xf numFmtId="0" fontId="9" fillId="193" borderId="192" xfId="0">
      <alignment vertical="center"/>
    </xf>
    <xf numFmtId="49" fontId="9" fillId="189" borderId="188" xfId="0">
      <alignment horizontal="center" vertical="center"/>
    </xf>
    <xf numFmtId="49" fontId="9" fillId="189" borderId="188" xfId="0">
      <alignment horizontal="center" vertical="center"/>
    </xf>
    <xf numFmtId="49" fontId="9" fillId="189" borderId="188" xfId="0">
      <alignment horizontal="center" vertical="center"/>
    </xf>
    <xf numFmtId="49" fontId="9" fillId="189" borderId="188" xfId="0">
      <alignment horizontal="center" vertical="center"/>
    </xf>
    <xf numFmtId="49" fontId="9" fillId="189" borderId="188" xfId="0">
      <alignment horizontal="center" vertical="center"/>
    </xf>
    <xf numFmtId="49" fontId="9" fillId="189" borderId="188" xfId="0">
      <alignment horizontal="center" vertical="center"/>
    </xf>
    <xf numFmtId="49" fontId="9" fillId="189" borderId="188" xfId="0">
      <alignment horizontal="center" vertical="center"/>
    </xf>
    <xf numFmtId="49" fontId="9" fillId="50" borderId="49" xfId="0">
      <alignment vertical="center" wrapText="1"/>
    </xf>
    <xf numFmtId="0" fontId="9" fillId="194" borderId="193" xfId="0">
      <alignment vertical="center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50" borderId="49" xfId="0">
      <alignment vertical="center" wrapText="1"/>
    </xf>
    <xf numFmtId="0" fontId="9" fillId="194" borderId="193" xfId="0">
      <alignment vertical="center"/>
    </xf>
    <xf numFmtId="49" fontId="9" fillId="150" borderId="149" xfId="0">
      <alignment horizontal="center" vertical="center"/>
    </xf>
    <xf numFmtId="49" fontId="9" fillId="50" borderId="49" xfId="0">
      <alignment vertical="center" wrapText="1"/>
    </xf>
    <xf numFmtId="0" fontId="9" fillId="194" borderId="193" xfId="0">
      <alignment vertical="center"/>
    </xf>
    <xf numFmtId="49" fontId="9" fillId="150" borderId="149" xfId="0">
      <alignment horizontal="center" vertical="center"/>
    </xf>
    <xf numFmtId="176" fontId="9" fillId="89" borderId="88" xfId="0">
      <alignment horizontal="right" vertical="center"/>
    </xf>
    <xf numFmtId="49" fontId="9" fillId="50" borderId="49" xfId="0">
      <alignment vertical="center" wrapText="1"/>
    </xf>
    <xf numFmtId="0" fontId="9" fillId="194" borderId="193" xfId="0">
      <alignment vertical="center"/>
    </xf>
    <xf numFmtId="49" fontId="9" fillId="150" borderId="149" xfId="0">
      <alignment horizontal="center" vertical="center"/>
    </xf>
    <xf numFmtId="176" fontId="9" fillId="89" borderId="88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50" borderId="49" xfId="0">
      <alignment vertical="center" wrapText="1"/>
    </xf>
    <xf numFmtId="0" fontId="9" fillId="194" borderId="193" xfId="0">
      <alignment vertical="center"/>
    </xf>
    <xf numFmtId="49" fontId="9" fillId="154" borderId="153" xfId="0">
      <alignment horizontal="center" vertical="center"/>
    </xf>
    <xf numFmtId="179" fontId="9" fillId="152" borderId="151" xfId="0">
      <alignment horizontal="right" vertical="center"/>
    </xf>
    <xf numFmtId="49" fontId="9" fillId="158" borderId="157" xfId="0">
      <alignment vertical="center" wrapText="1"/>
    </xf>
    <xf numFmtId="0" fontId="9" fillId="195" borderId="194" xfId="0">
      <alignment vertical="center"/>
    </xf>
    <xf numFmtId="49" fontId="9" fillId="165" borderId="164" xfId="0">
      <alignment horizontal="center" vertical="center"/>
    </xf>
    <xf numFmtId="176" fontId="9" fillId="192" borderId="191" xfId="0">
      <alignment horizontal="right" vertical="center"/>
    </xf>
    <xf numFmtId="176" fontId="9" fillId="192" borderId="191" xfId="0">
      <alignment horizontal="right" vertical="center"/>
    </xf>
    <xf numFmtId="177" fontId="9" fillId="294" borderId="195" xfId="0" applyFill="1">
      <alignment horizontal="right" vertical="center"/>
    </xf>
    <xf numFmtId="49" fontId="9" fillId="170" borderId="169" xfId="0">
      <alignment vertical="center" wrapText="1"/>
    </xf>
    <xf numFmtId="0" fontId="9" fillId="193" borderId="192" xfId="0">
      <alignment vertical="center"/>
    </xf>
    <xf numFmtId="49" fontId="9" fillId="189" borderId="188" xfId="0">
      <alignment horizontal="center" vertical="center"/>
    </xf>
    <xf numFmtId="49" fontId="6" fillId="82" borderId="81" xfId="0">
      <alignment horizontal="righ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0" fontId="6" fillId="104" borderId="103" xfId="0">
      <alignment horizontal="left" vertical="center" wrapText="1"/>
    </xf>
    <xf numFmtId="49" fontId="9" fillId="33" borderId="32" xfId="0">
      <alignment vertical="center"/>
    </xf>
    <xf numFmtId="49" fontId="9" fillId="198" borderId="197" xfId="0">
      <alignment vertical="center" wrapText="1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3" borderId="32" xfId="0">
      <alignment vertical="center"/>
    </xf>
    <xf numFmtId="49" fontId="9" fillId="36" borderId="35" xfId="0">
      <alignment horizontal="right" vertical="center"/>
    </xf>
    <xf numFmtId="49" fontId="9" fillId="36" borderId="35" xfId="0">
      <alignment horizontal="right" vertical="center"/>
    </xf>
    <xf numFmtId="49" fontId="10" fillId="85" borderId="84" xfId="0">
      <alignment horizontal="center" vertical="center" wrapText="1"/>
    </xf>
    <xf numFmtId="0" fontId="10" fillId="110" borderId="109" xfId="0">
      <alignment horizontal="center" vertical="center" wrapText="1"/>
    </xf>
    <xf numFmtId="49" fontId="10" fillId="39" borderId="38" xfId="0">
      <alignment horizontal="center" vertical="center"/>
    </xf>
    <xf numFmtId="49" fontId="10" fillId="39" borderId="38" xfId="0">
      <alignment horizontal="center" vertical="center"/>
    </xf>
    <xf numFmtId="49" fontId="10" fillId="85" borderId="84" xfId="0">
      <alignment horizontal="center" vertical="center" wrapText="1"/>
    </xf>
    <xf numFmtId="49" fontId="10" fillId="39" borderId="38" xfId="0">
      <alignment horizontal="center" vertical="center"/>
    </xf>
    <xf numFmtId="49" fontId="10" fillId="39" borderId="38" xfId="0">
      <alignment horizontal="center" vertical="center"/>
    </xf>
    <xf numFmtId="49" fontId="10" fillId="85" borderId="84" xfId="0">
      <alignment horizontal="center" vertical="center" wrapText="1"/>
    </xf>
    <xf numFmtId="49" fontId="10" fillId="85" borderId="84" xfId="0">
      <alignment horizontal="center" vertical="center" wrapText="1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158" borderId="157" xfId="0">
      <alignment vertical="center" wrapText="1"/>
    </xf>
    <xf numFmtId="0" fontId="9" fillId="191" borderId="190" xfId="0">
      <alignment vertical="center" wrapText="1"/>
    </xf>
    <xf numFmtId="49" fontId="9" fillId="154" borderId="153" xfId="0">
      <alignment horizontal="center" vertical="center"/>
    </xf>
    <xf numFmtId="179" fontId="9" fillId="152" borderId="151" xfId="0">
      <alignment horizontal="right" vertical="center"/>
    </xf>
    <xf numFmtId="49" fontId="9" fillId="186" borderId="185" xfId="0">
      <alignment vertical="center" wrapText="1"/>
    </xf>
    <xf numFmtId="0" fontId="9" fillId="199" borderId="198" xfId="0">
      <alignment vertical="center" wrapText="1"/>
    </xf>
    <xf numFmtId="49" fontId="9" fillId="160" borderId="15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86" borderId="185" xfId="0">
      <alignment vertical="center" wrapText="1"/>
    </xf>
    <xf numFmtId="0" fontId="9" fillId="199" borderId="198" xfId="0">
      <alignment vertical="center" wrapText="1"/>
    </xf>
    <xf numFmtId="49" fontId="9" fillId="160" borderId="159" xfId="0">
      <alignment horizontal="center" vertical="center"/>
    </xf>
    <xf numFmtId="176" fontId="9" fillId="89" borderId="88" xfId="0">
      <alignment horizontal="right" vertical="center"/>
    </xf>
    <xf numFmtId="49" fontId="9" fillId="186" borderId="185" xfId="0">
      <alignment vertical="center" wrapText="1"/>
    </xf>
    <xf numFmtId="0" fontId="9" fillId="199" borderId="198" xfId="0">
      <alignment vertical="center" wrapText="1"/>
    </xf>
    <xf numFmtId="49" fontId="9" fillId="160" borderId="159" xfId="0">
      <alignment horizontal="center" vertical="center"/>
    </xf>
    <xf numFmtId="176" fontId="9" fillId="89" borderId="88" xfId="0">
      <alignment horizontal="right" vertical="center"/>
    </xf>
    <xf numFmtId="49" fontId="9" fillId="186" borderId="185" xfId="0">
      <alignment vertical="center" wrapText="1"/>
    </xf>
    <xf numFmtId="0" fontId="9" fillId="199" borderId="198" xfId="0">
      <alignment vertical="center" wrapText="1"/>
    </xf>
    <xf numFmtId="49" fontId="9" fillId="160" borderId="159" xfId="0">
      <alignment horizontal="center" vertical="center"/>
    </xf>
    <xf numFmtId="49" fontId="9" fillId="186" borderId="185" xfId="0">
      <alignment vertical="center" wrapText="1"/>
    </xf>
    <xf numFmtId="0" fontId="9" fillId="199" borderId="198" xfId="0">
      <alignment vertical="center" wrapText="1"/>
    </xf>
    <xf numFmtId="49" fontId="9" fillId="160" borderId="159" xfId="0">
      <alignment horizontal="center" vertical="center"/>
    </xf>
    <xf numFmtId="49" fontId="9" fillId="170" borderId="169" xfId="0">
      <alignment vertical="center" wrapText="1"/>
    </xf>
    <xf numFmtId="0" fontId="9" fillId="188" borderId="187" xfId="0">
      <alignment vertical="center" wrapText="1"/>
    </xf>
    <xf numFmtId="49" fontId="9" fillId="189" borderId="188" xfId="0">
      <alignment horizontal="center" vertical="center"/>
    </xf>
    <xf numFmtId="179" fontId="9" fillId="294" borderId="199" xfId="0" applyFill="1">
      <alignment horizontal="right" vertical="center"/>
    </xf>
    <xf numFmtId="179" fontId="9" fillId="201" borderId="200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6" fontId="9" fillId="89" borderId="88" xfId="0">
      <alignment horizontal="right" vertical="center"/>
    </xf>
    <xf numFmtId="49" fontId="9" fillId="50" borderId="49" xfId="0">
      <alignment vertical="center" wrapText="1"/>
    </xf>
    <xf numFmtId="0" fontId="9" fillId="202" borderId="201" xfId="0">
      <alignment horizontal="left" vertical="center" wrapText="1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150" borderId="149" xfId="0">
      <alignment horizontal="center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6" fontId="9" fillId="89" borderId="88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6" fontId="9" fillId="89" borderId="88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6" fontId="9" fillId="89" borderId="88" xfId="0">
      <alignment horizontal="right" vertical="center"/>
    </xf>
    <xf numFmtId="49" fontId="9" fillId="50" borderId="49" xfId="0">
      <alignment vertical="center" wrapText="1"/>
    </xf>
    <xf numFmtId="0" fontId="9" fillId="149" borderId="148" xfId="0">
      <alignment vertical="center" wrapText="1"/>
    </xf>
    <xf numFmtId="49" fontId="9" fillId="150" borderId="149" xfId="0">
      <alignment horizontal="center" vertical="center"/>
    </xf>
    <xf numFmtId="179" fontId="9" fillId="152" borderId="151" xfId="0">
      <alignment horizontal="right" vertical="center"/>
    </xf>
    <xf numFmtId="0" fontId="9" fillId="63" borderId="62" xfId="0">
      <alignment horizontal="right" vertical="center"/>
    </xf>
    <xf numFmtId="0" fontId="19" fillId="205" borderId="204" xfId="0">
      <alignment horizontal="right" vertical="center"/>
    </xf>
    <xf numFmtId="0" fontId="19" fillId="206" borderId="205" xfId="0">
      <alignment horizontal="left" vertical="center"/>
    </xf>
    <xf numFmtId="0" fontId="19" fillId="206" borderId="205" xfId="0">
      <alignment horizontal="left" vertical="center"/>
    </xf>
    <xf numFmtId="0" fontId="19" fillId="206" borderId="205" xfId="0">
      <alignment horizontal="left" vertical="center"/>
    </xf>
    <xf numFmtId="0" fontId="19" fillId="206" borderId="205" xfId="0">
      <alignment horizontal="left" vertical="center"/>
    </xf>
    <xf numFmtId="0" fontId="19" fillId="206" borderId="205" xfId="0">
      <alignment horizontal="left" vertical="center"/>
    </xf>
    <xf numFmtId="0" fontId="19" fillId="206" borderId="205" xfId="0">
      <alignment horizontal="left" vertical="center"/>
    </xf>
    <xf numFmtId="0" fontId="18" fillId="207" borderId="206" xfId="0">
      <alignment horizontal="right" vertical="center"/>
    </xf>
    <xf numFmtId="0" fontId="18" fillId="207" borderId="206" xfId="0">
      <alignment horizontal="right" vertical="center"/>
    </xf>
    <xf numFmtId="0" fontId="18" fillId="207" borderId="206" xfId="0">
      <alignment horizontal="right" vertical="center"/>
    </xf>
    <xf numFmtId="0" fontId="18" fillId="207" borderId="206" xfId="0">
      <alignment horizontal="right" vertical="center"/>
    </xf>
    <xf numFmtId="0" fontId="18" fillId="207" borderId="206" xfId="0">
      <alignment horizontal="right" vertical="center"/>
    </xf>
    <xf numFmtId="0" fontId="18" fillId="207" borderId="206" xfId="0">
      <alignment horizontal="right" vertical="center"/>
    </xf>
    <xf numFmtId="0" fontId="18" fillId="208" borderId="207" xfId="0">
      <alignment horizontal="center" vertical="center"/>
    </xf>
    <xf numFmtId="0" fontId="18" fillId="207" borderId="206" xfId="0">
      <alignment horizontal="right" vertical="center"/>
    </xf>
    <xf numFmtId="0" fontId="18" fillId="209" borderId="208" xfId="0">
      <alignment horizontal="right" vertical="center"/>
    </xf>
    <xf numFmtId="0" fontId="18" fillId="209" borderId="208" xfId="0">
      <alignment horizontal="right" vertical="center"/>
    </xf>
    <xf numFmtId="0" fontId="18" fillId="209" borderId="208" xfId="0">
      <alignment horizontal="right" vertical="center"/>
    </xf>
    <xf numFmtId="0" fontId="18" fillId="209" borderId="208" xfId="0">
      <alignment horizontal="right" vertical="center"/>
    </xf>
    <xf numFmtId="0" fontId="18" fillId="209" borderId="208" xfId="0">
      <alignment horizontal="right" vertical="center"/>
    </xf>
    <xf numFmtId="0" fontId="18" fillId="209" borderId="208" xfId="0">
      <alignment horizontal="right" vertical="center"/>
    </xf>
    <xf numFmtId="0" fontId="18" fillId="210" borderId="209" xfId="0">
      <alignment horizontal="center" vertical="center"/>
    </xf>
    <xf numFmtId="0" fontId="18" fillId="209" borderId="208" xfId="0">
      <alignment horizontal="right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2" borderId="211" xfId="0">
      <alignment horizontal="center" vertical="center" wrapText="1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1" borderId="210" xfId="0">
      <alignment horizontal="center" vertical="center"/>
    </xf>
    <xf numFmtId="0" fontId="20" fillId="212" borderId="211" xfId="0">
      <alignment horizontal="center" vertical="center" wrapText="1"/>
    </xf>
    <xf numFmtId="0" fontId="20" fillId="211" borderId="210" xfId="0">
      <alignment horizontal="center" vertical="center"/>
    </xf>
    <xf numFmtId="0" fontId="20" fillId="213" borderId="212" xfId="0">
      <alignment horizontal="left" vertical="center"/>
    </xf>
    <xf numFmtId="0" fontId="20" fillId="213" borderId="212" xfId="0">
      <alignment horizontal="left" vertical="center"/>
    </xf>
    <xf numFmtId="0" fontId="20" fillId="213" borderId="212" xfId="0">
      <alignment horizontal="left" vertical="center"/>
    </xf>
    <xf numFmtId="0" fontId="20" fillId="213" borderId="212" xfId="0">
      <alignment horizontal="left" vertical="center"/>
    </xf>
    <xf numFmtId="0" fontId="20" fillId="213" borderId="212" xfId="0">
      <alignment horizontal="left" vertical="center"/>
    </xf>
    <xf numFmtId="0" fontId="20" fillId="213" borderId="212" xfId="0">
      <alignment horizontal="left" vertical="center"/>
    </xf>
    <xf numFmtId="0" fontId="18" fillId="214" borderId="213" xfId="0">
      <alignment horizontal="center" vertical="center"/>
    </xf>
    <xf numFmtId="0" fontId="20" fillId="213" borderId="212" xfId="0">
      <alignment horizontal="left" vertical="center"/>
    </xf>
    <xf numFmtId="0" fontId="18" fillId="215" borderId="214" xfId="0">
      <alignment horizontal="left" vertical="center" wrapText="1"/>
    </xf>
    <xf numFmtId="0" fontId="18" fillId="216" borderId="215" xfId="0">
      <alignment horizontal="left" vertical="center"/>
    </xf>
    <xf numFmtId="176" fontId="18" fillId="294" borderId="216" xfId="0" applyFill="1">
      <alignment horizontal="right" vertical="center"/>
    </xf>
    <xf numFmtId="0" fontId="18" fillId="218" borderId="217" xfId="0">
      <alignment horizontal="center" vertical="center"/>
    </xf>
    <xf numFmtId="0" fontId="18" fillId="219" borderId="218" xfId="0">
      <alignment horizontal="right" vertical="center"/>
    </xf>
    <xf numFmtId="0" fontId="18" fillId="219" borderId="218" xfId="0">
      <alignment horizontal="right" vertical="center"/>
    </xf>
    <xf numFmtId="0" fontId="18" fillId="220" borderId="219" xfId="0">
      <alignment horizontal="center" vertical="center"/>
    </xf>
    <xf numFmtId="0" fontId="18" fillId="221" borderId="220" xfId="0">
      <alignment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176" fontId="18" fillId="294" borderId="223" xfId="0" applyFill="1">
      <alignment horizontal="righ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34" borderId="233" xfId="0">
      <alignment horizontal="left" vertical="center" wrapText="1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1" fontId="18" fillId="232" borderId="231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1" fontId="18" fillId="232" borderId="231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18" fillId="236" borderId="235" xfId="0">
      <alignment horizontal="center" vertical="center"/>
    </xf>
    <xf numFmtId="0" fontId="20" fillId="235" borderId="234" xfId="0">
      <alignment horizontal="left" vertical="center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180" fontId="18" fillId="294" borderId="236" xfId="0" applyFill="1">
      <alignment horizontal="righ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180" fontId="18" fillId="229" borderId="228" xfId="0">
      <alignment horizontal="right" vertical="center"/>
    </xf>
    <xf numFmtId="180" fontId="18" fillId="229" borderId="228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49" fontId="18" fillId="230" borderId="229" xfId="0">
      <alignment horizontal="left" vertical="center" wrapText="1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49" fontId="18" fillId="230" borderId="229" xfId="0">
      <alignment horizontal="left" vertical="center" wrapText="1"/>
    </xf>
    <xf numFmtId="0" fontId="18" fillId="222" borderId="22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20" fillId="235" borderId="234" xfId="0">
      <alignment horizontal="left" vertical="center"/>
    </xf>
    <xf numFmtId="0" fontId="18" fillId="236" borderId="235" xfId="0">
      <alignment horizontal="center" vertical="center"/>
    </xf>
    <xf numFmtId="0" fontId="20" fillId="235" borderId="234" xfId="0">
      <alignment horizontal="left" vertical="center"/>
    </xf>
    <xf numFmtId="0" fontId="18" fillId="239" borderId="238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180" fontId="18" fillId="240" borderId="239" xfId="0">
      <alignment horizontal="right" vertical="center" wrapText="1"/>
    </xf>
    <xf numFmtId="180" fontId="18" fillId="240" borderId="239" xfId="0">
      <alignment horizontal="right" vertical="center" wrapText="1"/>
    </xf>
    <xf numFmtId="49" fontId="18" fillId="230" borderId="229" xfId="0">
      <alignment horizontal="left" vertical="center" wrapText="1"/>
    </xf>
    <xf numFmtId="0" fontId="18" fillId="241" borderId="240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42" borderId="24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39" borderId="238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180" fontId="18" fillId="240" borderId="239" xfId="0">
      <alignment horizontal="right" vertical="center" wrapText="1"/>
    </xf>
    <xf numFmtId="180" fontId="18" fillId="240" borderId="239" xfId="0">
      <alignment horizontal="right" vertical="center" wrapText="1"/>
    </xf>
    <xf numFmtId="49" fontId="18" fillId="230" borderId="229" xfId="0">
      <alignment horizontal="left" vertical="center" wrapText="1"/>
    </xf>
    <xf numFmtId="0" fontId="18" fillId="241" borderId="240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42" borderId="24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39" borderId="238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180" fontId="18" fillId="240" borderId="239" xfId="0">
      <alignment horizontal="right" vertical="center" wrapText="1"/>
    </xf>
    <xf numFmtId="180" fontId="18" fillId="240" borderId="239" xfId="0">
      <alignment horizontal="right" vertical="center" wrapText="1"/>
    </xf>
    <xf numFmtId="49" fontId="18" fillId="230" borderId="229" xfId="0">
      <alignment horizontal="left" vertical="center" wrapText="1"/>
    </xf>
    <xf numFmtId="0" fontId="18" fillId="241" borderId="240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42" borderId="24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39" borderId="238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180" fontId="18" fillId="240" borderId="239" xfId="0">
      <alignment horizontal="right" vertical="center" wrapText="1"/>
    </xf>
    <xf numFmtId="180" fontId="18" fillId="240" borderId="239" xfId="0">
      <alignment horizontal="right" vertical="center" wrapText="1"/>
    </xf>
    <xf numFmtId="49" fontId="18" fillId="230" borderId="229" xfId="0">
      <alignment horizontal="left" vertical="center" wrapText="1"/>
    </xf>
    <xf numFmtId="0" fontId="18" fillId="241" borderId="240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42" borderId="24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39" borderId="238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41" borderId="240" xfId="0">
      <alignment horizontal="left" vertical="center" wrapText="1"/>
    </xf>
    <xf numFmtId="0" fontId="18" fillId="234" borderId="233" xfId="0">
      <alignment horizontal="left" vertical="center" wrapText="1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42" borderId="24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39" borderId="238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41" borderId="240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0" fontId="18" fillId="226" borderId="225" xfId="0">
      <alignment horizontal="right" vertical="center"/>
    </xf>
    <xf numFmtId="0" fontId="18" fillId="226" borderId="225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42" borderId="24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39" borderId="238" xfId="0">
      <alignment horizontal="left" vertical="center" wrapText="1"/>
    </xf>
    <xf numFmtId="0" fontId="18" fillId="238" borderId="237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18" fillId="241" borderId="240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0" fontId="18" fillId="227" borderId="226" xfId="0">
      <alignment horizontal="center" vertical="center" wrapText="1"/>
    </xf>
    <xf numFmtId="0" fontId="18" fillId="228" borderId="227" xfId="0">
      <alignment vertical="center" wrapText="1"/>
    </xf>
    <xf numFmtId="0" fontId="18" fillId="242" borderId="241" xfId="0">
      <alignment horizontal="left" vertical="center" wrapText="1"/>
    </xf>
    <xf numFmtId="0" fontId="18" fillId="223" borderId="222" xfId="0">
      <alignment horizontal="left" vertical="center"/>
    </xf>
    <xf numFmtId="0" fontId="18" fillId="225" borderId="224" xfId="0">
      <alignment horizontal="center" vertical="center"/>
    </xf>
    <xf numFmtId="181" fontId="18" fillId="232" borderId="231" xfId="0">
      <alignment horizontal="right" vertical="center"/>
    </xf>
    <xf numFmtId="182" fontId="18" fillId="233" borderId="232" xfId="0">
      <alignment horizontal="right" vertical="center"/>
    </xf>
    <xf numFmtId="49" fontId="18" fillId="230" borderId="229" xfId="0">
      <alignment horizontal="left" vertical="center" wrapText="1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31" borderId="30" xfId="0">
      <alignment horizontal="center" vertical="center"/>
    </xf>
    <xf numFmtId="0" fontId="8" fillId="244" borderId="243" xfId="0">
      <alignment horizontal="lef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6" borderId="245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48" borderId="247" xfId="0">
      <alignment horizontal="center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8" fillId="251" borderId="250" xfId="0">
      <alignment horizontal="center" vertical="center"/>
    </xf>
    <xf numFmtId="0" fontId="21" fillId="250" borderId="249" xfId="0">
      <alignment horizontal="left" vertical="center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176" fontId="8" fillId="294" borderId="253" xfId="0" applyFill="1">
      <alignment horizontal="righ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7" borderId="256" xfId="0">
      <alignment horizontal="center" vertical="center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3" fontId="8" fillId="263" borderId="262" xfId="0">
      <alignment horizontal="right" vertical="center"/>
    </xf>
    <xf numFmtId="183" fontId="8" fillId="263" borderId="262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2" fontId="8" fillId="264" borderId="263" xfId="0">
      <alignment horizontal="right" vertical="center"/>
    </xf>
    <xf numFmtId="182" fontId="8" fillId="264" borderId="263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65" borderId="264" xfId="0">
      <alignment horizontal="left" vertical="center" wrapText="1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8" fillId="251" borderId="250" xfId="0">
      <alignment horizontal="center" vertical="center"/>
    </xf>
    <xf numFmtId="0" fontId="21" fillId="250" borderId="249" xfId="0">
      <alignment horizontal="left" vertical="center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180" fontId="8" fillId="294" borderId="265" xfId="0" applyFill="1">
      <alignment horizontal="righ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8" fillId="251" borderId="250" xfId="0">
      <alignment horizontal="center" vertical="center"/>
    </xf>
    <xf numFmtId="0" fontId="21" fillId="250" borderId="249" xfId="0">
      <alignment horizontal="left" vertical="center"/>
    </xf>
    <xf numFmtId="0" fontId="8" fillId="267" borderId="266" xfId="0">
      <alignment horizontal="center" vertical="center" wrapText="1"/>
    </xf>
    <xf numFmtId="0" fontId="8" fillId="268" borderId="267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69" borderId="268" xfId="0">
      <alignment horizontal="center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0" borderId="269" xfId="0">
      <alignment horizontal="center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67" borderId="266" xfId="0">
      <alignment horizontal="center" vertical="center" wrapText="1"/>
    </xf>
    <xf numFmtId="0" fontId="8" fillId="268" borderId="267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69" borderId="268" xfId="0">
      <alignment horizontal="center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0" borderId="269" xfId="0">
      <alignment horizontal="center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67" borderId="266" xfId="0">
      <alignment horizontal="center" vertical="center" wrapText="1"/>
    </xf>
    <xf numFmtId="0" fontId="8" fillId="268" borderId="267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69" borderId="268" xfId="0">
      <alignment horizontal="center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0" borderId="269" xfId="0">
      <alignment horizontal="center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71" borderId="270" xfId="0">
      <alignment horizontal="left" vertical="center" wrapText="1"/>
    </xf>
    <xf numFmtId="0" fontId="8" fillId="268" borderId="267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72" borderId="27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3" borderId="272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2" fontId="8" fillId="264" borderId="263" xfId="0">
      <alignment horizontal="right" vertical="center"/>
    </xf>
    <xf numFmtId="49" fontId="8" fillId="260" borderId="259" xfId="0">
      <alignment horizontal="left" vertical="center" wrapText="1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31" borderId="30" xfId="0">
      <alignment horizontal="center" vertical="center"/>
    </xf>
    <xf numFmtId="0" fontId="8" fillId="244" borderId="243" xfId="0">
      <alignment horizontal="lef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6" borderId="245" xfId="0">
      <alignment horizontal="center" vertical="center"/>
    </xf>
    <xf numFmtId="0" fontId="8" fillId="245" borderId="244" xfId="0">
      <alignment horizontal="right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48" borderId="247" xfId="0">
      <alignment horizontal="center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8" fillId="251" borderId="250" xfId="0">
      <alignment horizontal="center" vertical="center"/>
    </xf>
    <xf numFmtId="0" fontId="21" fillId="250" borderId="249" xfId="0">
      <alignment horizontal="left" vertical="center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7" borderId="256" xfId="0">
      <alignment horizontal="center" vertical="center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7" borderId="256" xfId="0">
      <alignment horizontal="center" vertical="center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71" borderId="270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2" borderId="27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2" borderId="27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72" borderId="27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3" borderId="272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8" fillId="251" borderId="250" xfId="0">
      <alignment horizontal="center" vertical="center"/>
    </xf>
    <xf numFmtId="0" fontId="21" fillId="274" borderId="273" xfId="0">
      <alignment horizontal="left" vertical="center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52" borderId="25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21" fillId="250" borderId="249" xfId="0">
      <alignment horizontal="left" vertical="center"/>
    </xf>
    <xf numFmtId="0" fontId="8" fillId="251" borderId="250" xfId="0">
      <alignment horizontal="center" vertical="center"/>
    </xf>
    <xf numFmtId="0" fontId="21" fillId="250" borderId="249" xfId="0">
      <alignment horizontal="left" vertical="center"/>
    </xf>
    <xf numFmtId="0" fontId="8" fillId="252" borderId="251" xfId="0">
      <alignment horizontal="left" vertical="center" wrapText="1"/>
    </xf>
    <xf numFmtId="0" fontId="8" fillId="268" borderId="267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52" borderId="251" xfId="0">
      <alignment horizontal="left" vertical="center" wrapText="1"/>
    </xf>
    <xf numFmtId="0" fontId="8" fillId="268" borderId="267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71" borderId="270" xfId="0">
      <alignment horizontal="left" vertical="center" wrapText="1"/>
    </xf>
    <xf numFmtId="0" fontId="8" fillId="268" borderId="267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2" borderId="27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3" borderId="272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8" fillId="271" borderId="270" xfId="0">
      <alignment horizontal="left" vertical="center" wrapText="1"/>
    </xf>
    <xf numFmtId="0" fontId="8" fillId="268" borderId="267" xfId="0">
      <alignment horizontal="left" vertical="center"/>
    </xf>
    <xf numFmtId="0" fontId="8" fillId="255" borderId="254" xfId="0">
      <alignment horizontal="center" vertical="center"/>
    </xf>
    <xf numFmtId="180" fontId="8" fillId="259" borderId="258" xfId="0">
      <alignment horizontal="right" vertical="center"/>
    </xf>
    <xf numFmtId="180" fontId="8" fillId="259" borderId="258" xfId="0">
      <alignment horizontal="right" vertical="center"/>
    </xf>
    <xf numFmtId="49" fontId="8" fillId="260" borderId="259" xfId="0">
      <alignment horizontal="left" vertical="center" wrapText="1"/>
    </xf>
    <xf numFmtId="0" fontId="8" fillId="272" borderId="271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0" fontId="8" fillId="256" borderId="255" xfId="0">
      <alignment horizontal="right" vertical="center"/>
    </xf>
    <xf numFmtId="0" fontId="8" fillId="256" borderId="255" xfId="0">
      <alignment horizontal="right" vertical="center"/>
    </xf>
    <xf numFmtId="0" fontId="8" fillId="258" borderId="257" xfId="0">
      <alignment horizontal="center" vertical="center" wrapText="1"/>
    </xf>
    <xf numFmtId="0" fontId="8" fillId="252" borderId="251" xfId="0">
      <alignment horizontal="left" vertical="center" wrapText="1"/>
    </xf>
    <xf numFmtId="0" fontId="8" fillId="273" borderId="272" xfId="0">
      <alignment horizontal="left" vertical="center" wrapText="1"/>
    </xf>
    <xf numFmtId="0" fontId="8" fillId="253" borderId="252" xfId="0">
      <alignment horizontal="left" vertical="center"/>
    </xf>
    <xf numFmtId="0" fontId="8" fillId="255" borderId="254" xfId="0">
      <alignment horizontal="center" vertical="center"/>
    </xf>
    <xf numFmtId="181" fontId="8" fillId="262" borderId="261" xfId="0">
      <alignment horizontal="right" vertical="center"/>
    </xf>
    <xf numFmtId="181" fontId="8" fillId="262" borderId="261" xfId="0">
      <alignment horizontal="right" vertical="center"/>
    </xf>
    <xf numFmtId="49" fontId="8" fillId="260" borderId="259" xfId="0">
      <alignment horizontal="left" vertical="center" wrapText="1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31" borderId="30" xfId="0">
      <alignment horizontal="center" vertical="center"/>
    </xf>
    <xf numFmtId="0" fontId="8" fillId="244" borderId="243" xfId="0">
      <alignment horizontal="lef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6" borderId="245" xfId="0">
      <alignment horizontal="center" vertical="center"/>
    </xf>
    <xf numFmtId="0" fontId="8" fillId="245" borderId="244" xfId="0">
      <alignment horizontal="right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48" borderId="247" xfId="0">
      <alignment horizontal="center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8" fillId="276" borderId="275" xfId="0">
      <alignment horizontal="center" vertical="center"/>
    </xf>
    <xf numFmtId="0" fontId="21" fillId="275" borderId="274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176" fontId="8" fillId="294" borderId="278" xfId="0" applyFill="1">
      <alignment horizontal="righ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8" borderId="277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8" borderId="277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2" fontId="8" fillId="287" borderId="286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2" fontId="8" fillId="287" borderId="286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2" fontId="8" fillId="287" borderId="286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2" fontId="8" fillId="287" borderId="286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8" fillId="289" borderId="288" xfId="0">
      <alignment horizontal="center" vertical="center"/>
    </xf>
    <xf numFmtId="0" fontId="21" fillId="288" borderId="287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183" fontId="8" fillId="286" borderId="285" xfId="0">
      <alignment horizontal="right" vertical="center"/>
    </xf>
    <xf numFmtId="0" fontId="5" fillId="290" borderId="289" xfId="0"/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183" fontId="8" fillId="286" borderId="285" xfId="0">
      <alignment horizontal="right" vertical="center"/>
    </xf>
    <xf numFmtId="0" fontId="5" fillId="290" borderId="289" xfId="0"/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183" fontId="8" fillId="286" borderId="285" xfId="0">
      <alignment horizontal="right" vertical="center"/>
    </xf>
    <xf numFmtId="0" fontId="5" fillId="290" borderId="289" xfId="0"/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8" fillId="289" borderId="288" xfId="0">
      <alignment horizontal="center" vertical="center"/>
    </xf>
    <xf numFmtId="0" fontId="21" fillId="288" borderId="287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4" fontId="8" fillId="291" borderId="290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6" fillId="26" borderId="25" xfId="0">
      <alignment horizontal="righ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6" fillId="27" borderId="26" xfId="0">
      <alignment horizontal="lef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243" borderId="242" xfId="0">
      <alignment horizontal="right" vertical="center"/>
    </xf>
    <xf numFmtId="0" fontId="8" fillId="31" borderId="30" xfId="0">
      <alignment horizontal="center" vertical="center"/>
    </xf>
    <xf numFmtId="0" fontId="8" fillId="244" borderId="243" xfId="0">
      <alignment horizontal="lef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5" borderId="244" xfId="0">
      <alignment horizontal="right" vertical="center"/>
    </xf>
    <xf numFmtId="0" fontId="8" fillId="246" borderId="245" xfId="0">
      <alignment horizontal="center" vertical="center"/>
    </xf>
    <xf numFmtId="0" fontId="8" fillId="245" borderId="244" xfId="0">
      <alignment horizontal="right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8" borderId="247" xfId="0">
      <alignment horizontal="center" vertical="center"/>
    </xf>
    <xf numFmtId="0" fontId="21" fillId="249" borderId="248" xfId="0">
      <alignment horizontal="center" vertical="center" wrapText="1"/>
    </xf>
    <xf numFmtId="0" fontId="21" fillId="248" borderId="247" xfId="0">
      <alignment horizontal="center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21" fillId="275" borderId="274" xfId="0">
      <alignment horizontal="left" vertical="center"/>
    </xf>
    <xf numFmtId="0" fontId="8" fillId="276" borderId="275" xfId="0">
      <alignment horizontal="center" vertical="center"/>
    </xf>
    <xf numFmtId="0" fontId="21" fillId="275" borderId="274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8" borderId="277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8" borderId="277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3" fontId="8" fillId="286" borderId="285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3" fontId="8" fillId="286" borderId="285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3" fontId="8" fillId="286" borderId="285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3" fontId="8" fillId="286" borderId="285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92" borderId="291" xfId="0">
      <alignment horizontal="center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3" fontId="8" fillId="286" borderId="285" xfId="0">
      <alignment horizontal="right" vertical="center"/>
    </xf>
    <xf numFmtId="183" fontId="8" fillId="286" borderId="285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8" fillId="289" borderId="288" xfId="0">
      <alignment horizontal="center" vertical="center"/>
    </xf>
    <xf numFmtId="0" fontId="21" fillId="288" borderId="287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180" fontId="8" fillId="294" borderId="292" xfId="0" applyFill="1">
      <alignment horizontal="righ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183" fontId="8" fillId="286" borderId="285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183" fontId="8" fillId="286" borderId="285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183" fontId="8" fillId="286" borderId="285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21" fillId="288" borderId="287" xfId="0">
      <alignment horizontal="left" vertical="center"/>
    </xf>
    <xf numFmtId="0" fontId="8" fillId="289" borderId="288" xfId="0">
      <alignment horizontal="center" vertical="center"/>
    </xf>
    <xf numFmtId="0" fontId="21" fillId="288" borderId="287" xfId="0">
      <alignment horizontal="left" vertical="center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0" fontId="8" fillId="283" borderId="282" xfId="0">
      <alignment horizontal="right" vertical="center"/>
    </xf>
    <xf numFmtId="180" fontId="8" fillId="283" borderId="282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0" fontId="8" fillId="281" borderId="28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1" fontId="8" fillId="285" borderId="284" xfId="0">
      <alignment horizontal="right" vertical="center"/>
    </xf>
    <xf numFmtId="181" fontId="8" fillId="285" borderId="284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4" fontId="8" fillId="291" borderId="290" xfId="0">
      <alignment horizontal="right" vertical="center"/>
    </xf>
    <xf numFmtId="184" fontId="8" fillId="291" borderId="290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4" fontId="8" fillId="291" borderId="290" xfId="0">
      <alignment horizontal="right" vertical="center"/>
    </xf>
    <xf numFmtId="0" fontId="8" fillId="281" borderId="280" xfId="0">
      <alignment horizontal="right" vertical="center"/>
    </xf>
    <xf numFmtId="0" fontId="8" fillId="282" borderId="281" xfId="0">
      <alignment horizontal="center" vertical="center"/>
    </xf>
    <xf numFmtId="0" fontId="8" fillId="277" borderId="276" xfId="0">
      <alignment horizontal="left" vertical="center" wrapText="1"/>
    </xf>
    <xf numFmtId="0" fontId="8" fillId="277" borderId="276" xfId="0">
      <alignment horizontal="left" vertical="center" wrapText="1"/>
    </xf>
    <xf numFmtId="0" fontId="8" fillId="278" borderId="277" xfId="0">
      <alignment horizontal="left" vertical="center"/>
    </xf>
    <xf numFmtId="0" fontId="8" fillId="280" borderId="279" xfId="0">
      <alignment horizontal="center" vertical="center"/>
    </xf>
    <xf numFmtId="184" fontId="8" fillId="291" borderId="290" xfId="0">
      <alignment horizontal="right" vertical="center"/>
    </xf>
    <xf numFmtId="184" fontId="8" fillId="291" borderId="290" xfId="0">
      <alignment horizontal="right" vertical="center"/>
    </xf>
    <xf numFmtId="49" fontId="8" fillId="284" borderId="283" xfId="0">
      <alignment horizontal="left" vertical="center" wrapText="1"/>
    </xf>
    <xf numFmtId="49" fontId="8" fillId="284" borderId="283" xfId="0">
      <alignment horizontal="left" vertical="center" wrapText="1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80FF80"/>
      <rgbColor rgb="C0C0C0"/>
      <rgbColor rgb="00FFFF"/>
      <rgbColor rgb="0000FF"/>
      <rgbColor rgb="99A8AC"/>
      <rgbColor rgb="FF0000"/>
      <rgbColor rgb="808080"/>
      <rgbColor rgb="C8D0D4"/>
      <rgbColor rgb="FFFFFFFF"/>
      <rgbColor rgb="008000"/>
      <rgbColor rgb="80FFFF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sharedStrings.xml" Type="http://schemas.openxmlformats.org/officeDocument/2006/relationships/sharedStrings" Id="rId15" /><Relationship Target="theme/theme1.xml" Type="http://schemas.openxmlformats.org/officeDocument/2006/relationships/theme" Id="rId16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showGridLines="0" topLeftCell="A1" zoomScaleNormal="100" zoomScalePageLayoutView="60" workbookViewId="0">
      <pane topLeftCell="D16" activePane="bottomRight" state="frozen"/>
      <selection activeCell="A1" sqref="A1"/>
    </sheetView>
  </sheetViews>
  <sheetFormatPr defaultColWidth="8" defaultRowHeight="14.25"/>
  <cols>
    <col min="1" max="1" style="16" hidden="1"/>
    <col min="2" max="2" width="13.4941176470588" style="16"/>
    <col min="3" max="3" width="27.6627450980392" style="16"/>
    <col min="4" max="4" width="25.0980392156863" style="16"/>
    <col min="5" max="5" width="24.8745098039216" style="16"/>
    <col min="6" max="6" width="22.3058823529412" style="16"/>
    <col min="7" max="7" width="24.4274509803922" style="16"/>
    <col min="8" max="8" width="25.0980392156863" style="16"/>
    <col min="9" max="9" width="11.6" style="16"/>
    <col min="10" max="10" width="11.043137254902" style="16"/>
  </cols>
  <sheetData>
    <row r="1" ht="38.4" customHeight="1">
      <c r="A1" s="293"/>
      <c r="B1" s="23" t="s">
        <v>0</v>
      </c>
      <c r="C1" s="294"/>
      <c r="D1" s="295"/>
      <c r="E1" s="296" t="s">
        <v>1</v>
      </c>
      <c r="F1" s="297"/>
      <c r="G1" s="298"/>
      <c r="H1" s="299"/>
      <c r="I1" s="300"/>
      <c r="J1" s="301"/>
    </row>
    <row r="2" ht="15" customHeight="1">
      <c r="A2" s="302"/>
      <c r="B2" s="303"/>
      <c r="C2" s="304"/>
      <c r="D2" s="305"/>
      <c r="E2" s="306"/>
      <c r="F2" s="307"/>
      <c r="G2" s="308"/>
      <c r="H2" s="309"/>
      <c r="I2" s="310" t="s">
        <v>2</v>
      </c>
      <c r="J2" s="311"/>
    </row>
    <row r="3" ht="19.2" customHeight="1">
      <c r="A3" s="312"/>
      <c r="B3" s="313" t="s">
        <v>3</v>
      </c>
      <c r="C3" s="314" t="s">
        <v>4</v>
      </c>
      <c r="D3" s="315"/>
      <c r="E3" s="316"/>
      <c r="F3" s="33" t="s">
        <v>0</v>
      </c>
      <c r="G3" s="317"/>
      <c r="H3" s="318"/>
      <c r="I3" s="319" t="s">
        <v>5</v>
      </c>
      <c r="J3" s="320" t="s">
        <v>6</v>
      </c>
    </row>
    <row r="4" ht="37.2" customHeight="1">
      <c r="A4" s="321"/>
      <c r="B4" s="322" t="s">
        <v>7</v>
      </c>
      <c r="C4" s="323"/>
      <c r="D4" s="324" t="s">
        <v>8</v>
      </c>
      <c r="E4" s="325" t="s">
        <v>9</v>
      </c>
      <c r="F4" s="326" t="s">
        <v>10</v>
      </c>
      <c r="G4" s="327" t="s">
        <v>11</v>
      </c>
      <c r="H4" s="328" t="s">
        <v>12</v>
      </c>
      <c r="I4" s="329" t="s">
        <v>13</v>
      </c>
      <c r="J4" s="330" t="s">
        <v>14</v>
      </c>
    </row>
    <row r="5" ht="27" customHeight="1">
      <c r="A5" s="331"/>
      <c r="B5" s="332" t="s">
        <v>15</v>
      </c>
      <c r="C5" s="333"/>
      <c r="D5" s="334">
        <v>43103990.03</v>
      </c>
      <c r="E5" s="334">
        <v>43103990.03</v>
      </c>
      <c r="F5" s="334">
        <v>4892561.64</v>
      </c>
      <c r="G5" s="334">
        <f>E5</f>
        <v>43103990.03</v>
      </c>
      <c r="H5" s="334">
        <v>55809682.59</v>
      </c>
      <c r="I5" s="335">
        <f>IF(E5=0,0,ROUND(G5,2)/ROUND(E5,2))</f>
        <v>1</v>
      </c>
      <c r="J5" s="335"/>
    </row>
    <row r="6" ht="27" customHeight="1">
      <c r="A6" s="336"/>
      <c r="B6" s="337" t="s">
        <v>16</v>
      </c>
      <c r="C6" s="338"/>
      <c r="D6" s="334">
        <v>301129903.59</v>
      </c>
      <c r="E6" s="334">
        <v>301129903.59</v>
      </c>
      <c r="F6" s="334">
        <v>88999802.58</v>
      </c>
      <c r="G6" s="334">
        <f>G7+G14+G16</f>
        <v>0</v>
      </c>
      <c r="H6" s="334">
        <f>H7+H14+H16</f>
        <v>0</v>
      </c>
      <c r="I6" s="335">
        <f>IF(E6=0,0,ROUND(G6,2)/ROUND(E6,2))</f>
        <v>0</v>
      </c>
      <c r="J6" s="335"/>
    </row>
    <row r="7" ht="27" customHeight="1">
      <c r="A7" s="339"/>
      <c r="B7" s="340" t="s">
        <v>17</v>
      </c>
      <c r="C7" s="341"/>
      <c r="D7" s="334">
        <v>301129903.59</v>
      </c>
      <c r="E7" s="334">
        <v>301129903.59</v>
      </c>
      <c r="F7" s="334">
        <v>88999802.58</v>
      </c>
      <c r="G7" s="334">
        <f>G8+G9+G10+G11+G12+G13</f>
        <v>160423410.88</v>
      </c>
      <c r="H7" s="334">
        <f>H8+H9+H10+H11+H12+H13</f>
        <v>146362957.64</v>
      </c>
      <c r="I7" s="335">
        <f>IF(E7=0,0,ROUND(G7,2)/ROUND(E7,2))</f>
        <v>0.532738226816632</v>
      </c>
      <c r="J7" s="335"/>
    </row>
    <row r="8" ht="27" customHeight="1">
      <c r="A8" s="342"/>
      <c r="B8" s="343" t="s">
        <v>18</v>
      </c>
      <c r="C8" s="344"/>
      <c r="D8" s="334">
        <v>277096212.59</v>
      </c>
      <c r="E8" s="334">
        <v>277096212.59</v>
      </c>
      <c r="F8" s="334">
        <v>82946258.44</v>
      </c>
      <c r="G8" s="345">
        <v>148981973.14</v>
      </c>
      <c r="H8" s="334">
        <v>134540220.69</v>
      </c>
      <c r="I8" s="335">
        <f>IF(E8=0,0,ROUND(G8,2)/ROUND(E8,2))</f>
        <v>0.537654310564101</v>
      </c>
      <c r="J8" s="335"/>
    </row>
    <row r="9" ht="27" customHeight="1">
      <c r="A9" s="346"/>
      <c r="B9" s="347" t="s">
        <v>19</v>
      </c>
      <c r="C9" s="348"/>
      <c r="D9" s="334">
        <v>0</v>
      </c>
      <c r="E9" s="334">
        <v>0</v>
      </c>
      <c r="F9" s="334">
        <v>0</v>
      </c>
      <c r="G9" s="349">
        <v>0</v>
      </c>
      <c r="H9" s="334">
        <v>0</v>
      </c>
      <c r="I9" s="335">
        <f>IF(E9=0,0,ROUND(G9,2)/ROUND(E9,2))</f>
        <v>0</v>
      </c>
      <c r="J9" s="335"/>
    </row>
    <row r="10" ht="27" customHeight="1">
      <c r="A10" s="350"/>
      <c r="B10" s="351" t="s">
        <v>20</v>
      </c>
      <c r="C10" s="352"/>
      <c r="D10" s="334">
        <v>90000</v>
      </c>
      <c r="E10" s="334">
        <v>90000</v>
      </c>
      <c r="F10" s="334">
        <v>25068.59</v>
      </c>
      <c r="G10" s="353">
        <v>63803.23</v>
      </c>
      <c r="H10" s="334">
        <v>48969.81</v>
      </c>
      <c r="I10" s="335">
        <f>IF(E10=0,0,ROUND(G10,2)/ROUND(E10,2))</f>
        <v>0.708924777777778</v>
      </c>
      <c r="J10" s="335"/>
    </row>
    <row r="11" ht="27" customHeight="1">
      <c r="A11" s="354"/>
      <c r="B11" s="355" t="s">
        <v>21</v>
      </c>
      <c r="C11" s="356"/>
      <c r="D11" s="334">
        <v>0</v>
      </c>
      <c r="E11" s="334">
        <v>0</v>
      </c>
      <c r="F11" s="334">
        <v>0</v>
      </c>
      <c r="G11" s="357">
        <v>0</v>
      </c>
      <c r="H11" s="334">
        <v>0</v>
      </c>
      <c r="I11" s="335">
        <f>IF(E11=0,0,ROUND(G11,2)/ROUND(E11,2))</f>
        <v>0</v>
      </c>
      <c r="J11" s="335"/>
    </row>
    <row r="12" ht="27" customHeight="1">
      <c r="A12" s="358"/>
      <c r="B12" s="359" t="s">
        <v>22</v>
      </c>
      <c r="C12" s="360"/>
      <c r="D12" s="334">
        <v>5500000</v>
      </c>
      <c r="E12" s="334">
        <v>5500000</v>
      </c>
      <c r="F12" s="334">
        <v>772441.35</v>
      </c>
      <c r="G12" s="361">
        <v>1345501.64</v>
      </c>
      <c r="H12" s="334">
        <v>3134641.45</v>
      </c>
      <c r="I12" s="335">
        <f>IF(E12=0,0,ROUND(G12,2)/ROUND(E12,2))</f>
        <v>0.244636661818182</v>
      </c>
      <c r="J12" s="335"/>
    </row>
    <row r="13" ht="27" customHeight="1">
      <c r="A13" s="362"/>
      <c r="B13" s="363" t="s">
        <v>23</v>
      </c>
      <c r="C13" s="364"/>
      <c r="D13" s="334">
        <v>18443691</v>
      </c>
      <c r="E13" s="334">
        <v>18443691</v>
      </c>
      <c r="F13" s="334">
        <v>5256034.2</v>
      </c>
      <c r="G13" s="365">
        <v>10032132.87</v>
      </c>
      <c r="H13" s="334">
        <v>8639125.69</v>
      </c>
      <c r="I13" s="335">
        <f>IF(E13=0,0,ROUND(G13,2)/ROUND(E13,2))</f>
        <v>0.543933037589927</v>
      </c>
      <c r="J13" s="335"/>
    </row>
    <row r="14" ht="27" customHeight="1">
      <c r="A14" s="366"/>
      <c r="B14" s="367" t="s">
        <v>24</v>
      </c>
      <c r="C14" s="368"/>
      <c r="D14" s="334">
        <v>0</v>
      </c>
      <c r="E14" s="334">
        <v>0</v>
      </c>
      <c r="F14" s="334">
        <v>0</v>
      </c>
      <c r="G14" s="369">
        <v>0</v>
      </c>
      <c r="H14" s="334">
        <v>0</v>
      </c>
      <c r="I14" s="335">
        <f>IF(E14=0,0,ROUND(G14,2)/ROUND(E14,2))</f>
        <v>0</v>
      </c>
      <c r="J14" s="335"/>
    </row>
    <row r="15" ht="37.8" customHeight="1">
      <c r="A15" s="370"/>
      <c r="B15" s="371" t="s">
        <v>25</v>
      </c>
      <c r="C15" s="372"/>
      <c r="D15" s="334">
        <v>0</v>
      </c>
      <c r="E15" s="334">
        <v>0</v>
      </c>
      <c r="F15" s="334">
        <v>0</v>
      </c>
      <c r="G15" s="373">
        <v>0</v>
      </c>
      <c r="H15" s="334">
        <v>0</v>
      </c>
      <c r="I15" s="335">
        <f>IF(E15=0,0,ROUND(G15,2)/ROUND(E15,2))</f>
        <v>0</v>
      </c>
      <c r="J15" s="335"/>
    </row>
    <row r="16" ht="27" customHeight="1">
      <c r="A16" s="374"/>
      <c r="B16" s="375" t="s">
        <v>26</v>
      </c>
      <c r="C16" s="376"/>
      <c r="D16" s="334">
        <v>0</v>
      </c>
      <c r="E16" s="334">
        <v>0</v>
      </c>
      <c r="F16" s="334">
        <v>0</v>
      </c>
      <c r="G16" s="377">
        <v>0</v>
      </c>
      <c r="H16" s="334">
        <v>0</v>
      </c>
      <c r="I16" s="335">
        <f>IF(E16=0,0,ROUND(G16,2)/ROUND(E16,2))</f>
        <v>0</v>
      </c>
      <c r="J16" s="335"/>
    </row>
    <row r="17" ht="37.8" customHeight="1">
      <c r="A17" s="378"/>
      <c r="B17" s="379" t="s">
        <v>27</v>
      </c>
      <c r="C17" s="380"/>
      <c r="D17" s="334">
        <v>0</v>
      </c>
      <c r="E17" s="334">
        <v>0</v>
      </c>
      <c r="F17" s="334">
        <v>0</v>
      </c>
      <c r="G17" s="381">
        <v>0</v>
      </c>
      <c r="H17" s="334">
        <v>0</v>
      </c>
      <c r="I17" s="335">
        <f>IF(E17=0,0,ROUND(G17,2)/ROUND(E17,2))</f>
        <v>0</v>
      </c>
      <c r="J17" s="335"/>
    </row>
    <row r="18" ht="27" customHeight="1">
      <c r="A18" s="382"/>
      <c r="B18" s="383" t="s">
        <v>28</v>
      </c>
      <c r="C18" s="384"/>
      <c r="D18" s="334">
        <v>456775199.5</v>
      </c>
      <c r="E18" s="334">
        <v>456775199.5</v>
      </c>
      <c r="F18" s="334">
        <v>108800074.93</v>
      </c>
      <c r="G18" s="334">
        <f>G19+G26+G28</f>
        <v>0</v>
      </c>
      <c r="H18" s="334">
        <f>H19+H26+H28</f>
        <v>0</v>
      </c>
      <c r="I18" s="335">
        <f>IF(E18=0,0,ROUND(G18,2)/ROUND(E18,2))</f>
        <v>0</v>
      </c>
      <c r="J18" s="335"/>
    </row>
    <row r="19" ht="27" customHeight="1">
      <c r="A19" s="385"/>
      <c r="B19" s="386" t="s">
        <v>29</v>
      </c>
      <c r="C19" s="387"/>
      <c r="D19" s="334">
        <v>456775199.5</v>
      </c>
      <c r="E19" s="334">
        <v>456775199.5</v>
      </c>
      <c r="F19" s="334">
        <v>108800074.93</v>
      </c>
      <c r="G19" s="334">
        <f>SUM(G20:G25)</f>
        <v>218435111.62</v>
      </c>
      <c r="H19" s="334">
        <f>SUM(H20:H25)</f>
        <v>207417903.2</v>
      </c>
      <c r="I19" s="335">
        <f>IF(E19=0,0,ROUND(G19,2)/ROUND(E19,2))</f>
        <v>0.478211408717255</v>
      </c>
      <c r="J19" s="335"/>
    </row>
    <row r="20" ht="27" customHeight="1">
      <c r="A20" s="388"/>
      <c r="B20" s="389" t="s">
        <v>30</v>
      </c>
      <c r="C20" s="390"/>
      <c r="D20" s="334">
        <v>430027486.56</v>
      </c>
      <c r="E20" s="334">
        <v>430027486.56</v>
      </c>
      <c r="F20" s="334">
        <v>104046052.23</v>
      </c>
      <c r="G20" s="391">
        <v>208892235.7</v>
      </c>
      <c r="H20" s="334">
        <v>194377615.64</v>
      </c>
      <c r="I20" s="335">
        <f>IF(E20=0,0,ROUND(G20,2)/ROUND(E20,2))</f>
        <v>0.485764845803302</v>
      </c>
      <c r="J20" s="335"/>
    </row>
    <row r="21" ht="27" customHeight="1">
      <c r="A21" s="392"/>
      <c r="B21" s="393" t="s">
        <v>31</v>
      </c>
      <c r="C21" s="394"/>
      <c r="D21" s="334">
        <v>0</v>
      </c>
      <c r="E21" s="334">
        <v>0</v>
      </c>
      <c r="F21" s="334">
        <v>0</v>
      </c>
      <c r="G21" s="395">
        <v>0</v>
      </c>
      <c r="H21" s="334">
        <v>0</v>
      </c>
      <c r="I21" s="335">
        <f>IF(E21=0,0,ROUND(G21,2)/ROUND(E21,2))</f>
        <v>0</v>
      </c>
      <c r="J21" s="335"/>
    </row>
    <row r="22" ht="27" customHeight="1">
      <c r="A22" s="396"/>
      <c r="B22" s="397" t="s">
        <v>32</v>
      </c>
      <c r="C22" s="398"/>
      <c r="D22" s="334">
        <v>21141022.29</v>
      </c>
      <c r="E22" s="334">
        <v>21141022.29</v>
      </c>
      <c r="F22" s="334">
        <v>3161907.74</v>
      </c>
      <c r="G22" s="399">
        <v>6553091.4</v>
      </c>
      <c r="H22" s="334">
        <v>10571762.8</v>
      </c>
      <c r="I22" s="335">
        <f>IF(E22=0,0,ROUND(G22,2)/ROUND(E22,2))</f>
        <v>0.309970412504588</v>
      </c>
      <c r="J22" s="335"/>
    </row>
    <row r="23" ht="27" customHeight="1">
      <c r="A23" s="400"/>
      <c r="B23" s="401" t="s">
        <v>33</v>
      </c>
      <c r="C23" s="402"/>
      <c r="D23" s="334">
        <v>104795</v>
      </c>
      <c r="E23" s="334">
        <v>104795</v>
      </c>
      <c r="F23" s="334">
        <v>0</v>
      </c>
      <c r="G23" s="403">
        <v>0</v>
      </c>
      <c r="H23" s="334">
        <v>0</v>
      </c>
      <c r="I23" s="335">
        <f>IF(E23=0,0,ROUND(G23,2)/ROUND(E23,2))</f>
        <v>0</v>
      </c>
      <c r="J23" s="335"/>
    </row>
    <row r="24" ht="27" customHeight="1">
      <c r="A24" s="404"/>
      <c r="B24" s="405" t="s">
        <v>34</v>
      </c>
      <c r="C24" s="406"/>
      <c r="D24" s="334">
        <v>1011871.49</v>
      </c>
      <c r="E24" s="334">
        <v>1011871.49</v>
      </c>
      <c r="F24" s="334">
        <v>243330.7</v>
      </c>
      <c r="G24" s="407">
        <v>491615.02</v>
      </c>
      <c r="H24" s="334">
        <v>552718.6</v>
      </c>
      <c r="I24" s="335">
        <f>IF(E24=0,0,ROUND(G24,2)/ROUND(E24,2))</f>
        <v>0.485847288769842</v>
      </c>
      <c r="J24" s="335"/>
    </row>
    <row r="25" ht="27" customHeight="1">
      <c r="A25" s="408"/>
      <c r="B25" s="409" t="s">
        <v>35</v>
      </c>
      <c r="C25" s="410"/>
      <c r="D25" s="334">
        <v>4490024.16</v>
      </c>
      <c r="E25" s="334">
        <v>4490024.16</v>
      </c>
      <c r="F25" s="334">
        <v>1348784.26</v>
      </c>
      <c r="G25" s="411">
        <v>2498169.5</v>
      </c>
      <c r="H25" s="334">
        <v>1915806.16</v>
      </c>
      <c r="I25" s="335">
        <f>IF(E25=0,0,ROUND(G25,2)/ROUND(E25,2))</f>
        <v>0.556382195502485</v>
      </c>
      <c r="J25" s="335"/>
    </row>
    <row r="26" ht="27" customHeight="1">
      <c r="A26" s="412"/>
      <c r="B26" s="413" t="s">
        <v>36</v>
      </c>
      <c r="C26" s="414"/>
      <c r="D26" s="334">
        <v>0</v>
      </c>
      <c r="E26" s="334">
        <v>0</v>
      </c>
      <c r="F26" s="334">
        <v>0</v>
      </c>
      <c r="G26" s="415">
        <v>0</v>
      </c>
      <c r="H26" s="334">
        <v>0</v>
      </c>
      <c r="I26" s="335">
        <f>IF(E26=0,0,ROUND(G26,2)/ROUND(E26,2))</f>
        <v>0</v>
      </c>
      <c r="J26" s="335"/>
    </row>
    <row r="27" ht="37.8" customHeight="1">
      <c r="A27" s="416"/>
      <c r="B27" s="417" t="s">
        <v>37</v>
      </c>
      <c r="C27" s="418"/>
      <c r="D27" s="334">
        <v>0</v>
      </c>
      <c r="E27" s="334">
        <v>0</v>
      </c>
      <c r="F27" s="334">
        <v>0</v>
      </c>
      <c r="G27" s="419">
        <v>0</v>
      </c>
      <c r="H27" s="334">
        <v>0</v>
      </c>
      <c r="I27" s="335">
        <f>IF(E27=0,0,ROUND(G27,2)/ROUND(E27,2))</f>
        <v>0</v>
      </c>
      <c r="J27" s="335"/>
    </row>
    <row r="28" ht="27" customHeight="1">
      <c r="A28" s="420"/>
      <c r="B28" s="421" t="s">
        <v>38</v>
      </c>
      <c r="C28" s="422"/>
      <c r="D28" s="334">
        <v>0</v>
      </c>
      <c r="E28" s="334">
        <v>0</v>
      </c>
      <c r="F28" s="334">
        <v>0</v>
      </c>
      <c r="G28" s="423">
        <v>0</v>
      </c>
      <c r="H28" s="334">
        <v>0</v>
      </c>
      <c r="I28" s="335">
        <f>IF(E28=0,0,ROUND(G28,2)/ROUND(E28,2))</f>
        <v>0</v>
      </c>
      <c r="J28" s="335"/>
    </row>
    <row r="29" ht="37.8" customHeight="1">
      <c r="A29" s="424"/>
      <c r="B29" s="425" t="s">
        <v>39</v>
      </c>
      <c r="C29" s="426"/>
      <c r="D29" s="334">
        <v>0</v>
      </c>
      <c r="E29" s="334">
        <v>0</v>
      </c>
      <c r="F29" s="334">
        <v>0</v>
      </c>
      <c r="G29" s="427">
        <v>0</v>
      </c>
      <c r="H29" s="334">
        <v>0</v>
      </c>
      <c r="I29" s="335">
        <f>IF(E29=0,0,ROUND(G29,2)/ROUND(E29,2))</f>
        <v>0</v>
      </c>
      <c r="J29" s="335"/>
    </row>
    <row r="30" ht="27" customHeight="1">
      <c r="A30" s="428"/>
      <c r="B30" s="429" t="s">
        <v>40</v>
      </c>
      <c r="C30" s="430"/>
      <c r="D30" s="334">
        <v>-155645295.91</v>
      </c>
      <c r="E30" s="334">
        <v>-155645295.91</v>
      </c>
      <c r="F30" s="334">
        <f>F6-F18</f>
        <v>-19800272.35</v>
      </c>
      <c r="G30" s="334">
        <f>G6-G18</f>
        <v>0</v>
      </c>
      <c r="H30" s="334">
        <f>H6-H18</f>
        <v>0</v>
      </c>
      <c r="I30" s="335">
        <f>IF(E30=0,0,ROUND(G30,2)/ROUND(E30,2))</f>
        <v>0</v>
      </c>
      <c r="J30" s="335"/>
    </row>
    <row r="31" ht="27" customHeight="1">
      <c r="A31" s="431"/>
      <c r="B31" s="432" t="s">
        <v>41</v>
      </c>
      <c r="C31" s="433"/>
      <c r="D31" s="334">
        <f>D5+D30</f>
        <v>-112541305.88</v>
      </c>
      <c r="E31" s="334">
        <f>E5+E30</f>
        <v>-112541305.88</v>
      </c>
      <c r="F31" s="334">
        <f>F5+F30</f>
        <v>-14907710.71</v>
      </c>
      <c r="G31" s="334">
        <f>G5+G30</f>
        <v>43103990.03</v>
      </c>
      <c r="H31" s="334">
        <f>H5+H30</f>
        <v>55809682.59</v>
      </c>
      <c r="I31" s="335">
        <f>IF(E31=0,0,ROUND(G31,2)/ROUND(E31,2))</f>
        <v>-0.383005952285294</v>
      </c>
      <c r="J31" s="335"/>
    </row>
    <row r="32" ht="27" customHeight="1">
      <c r="A32" s="50"/>
      <c r="B32" s="51"/>
      <c r="C32" s="52"/>
      <c r="D32" s="53"/>
      <c r="E32" s="53"/>
      <c r="F32" s="53"/>
      <c r="G32" s="53"/>
      <c r="H32" s="54"/>
      <c r="I32" s="54"/>
      <c r="J32" s="55" t="s">
        <v>42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8"/>
    <mergeCell ref="B19:C19"/>
    <mergeCell ref="B20:C20"/>
    <mergeCell ref="G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7333333333333" style="16"/>
    <col min="3" max="3" width="21.6392156862745" style="16"/>
    <col min="4" max="4" width="24.5372549019608" style="16"/>
    <col min="5" max="5" width="24.7607843137255" style="16"/>
    <col min="6" max="6" width="22.1960784313725" style="16"/>
    <col min="7" max="7" width="21.7490196078431" style="16"/>
    <col min="8" max="8" width="23.3098039215686" style="16"/>
    <col min="9" max="9" width="10.3725490196078" style="16"/>
    <col min="10" max="10" width="11.1529411764706" style="16"/>
  </cols>
  <sheetData>
    <row r="1" ht="39" customHeight="1">
      <c r="A1" s="434"/>
      <c r="B1" s="23" t="s">
        <v>0</v>
      </c>
      <c r="C1" s="435"/>
      <c r="D1" s="436" t="s">
        <v>43</v>
      </c>
      <c r="E1" s="437"/>
      <c r="F1" s="438"/>
      <c r="G1" s="439"/>
      <c r="H1" s="440"/>
      <c r="I1" s="441"/>
      <c r="J1" s="442"/>
    </row>
    <row r="2" ht="22.2" customHeight="1">
      <c r="A2" s="443"/>
      <c r="B2" s="444"/>
      <c r="C2" s="445"/>
      <c r="D2" s="446"/>
      <c r="E2" s="447"/>
      <c r="F2" s="448"/>
      <c r="G2" s="449"/>
      <c r="H2" s="450"/>
      <c r="I2" s="451" t="s">
        <v>44</v>
      </c>
      <c r="J2" s="452"/>
    </row>
    <row r="3" ht="22.2" customHeight="1">
      <c r="A3" s="453"/>
      <c r="B3" s="454" t="s">
        <v>3</v>
      </c>
      <c r="C3" s="455" t="s">
        <v>4</v>
      </c>
      <c r="D3" s="456"/>
      <c r="E3" s="457"/>
      <c r="F3" s="458" t="s">
        <v>0</v>
      </c>
      <c r="G3" s="459"/>
      <c r="H3" s="460"/>
      <c r="I3" s="461"/>
      <c r="J3" s="462" t="s">
        <v>45</v>
      </c>
    </row>
    <row r="4" ht="42" customHeight="1">
      <c r="A4" s="463"/>
      <c r="B4" s="464" t="s">
        <v>7</v>
      </c>
      <c r="C4" s="465"/>
      <c r="D4" s="466" t="s">
        <v>8</v>
      </c>
      <c r="E4" s="467" t="s">
        <v>9</v>
      </c>
      <c r="F4" s="468" t="s">
        <v>10</v>
      </c>
      <c r="G4" s="469" t="s">
        <v>11</v>
      </c>
      <c r="H4" s="470" t="s">
        <v>12</v>
      </c>
      <c r="I4" s="471" t="s">
        <v>13</v>
      </c>
      <c r="J4" s="472" t="s">
        <v>14</v>
      </c>
    </row>
    <row r="5" ht="27" customHeight="1">
      <c r="A5" s="473"/>
      <c r="B5" s="474" t="s">
        <v>15</v>
      </c>
      <c r="C5" s="475"/>
      <c r="D5" s="334">
        <v>224943740.98</v>
      </c>
      <c r="E5" s="334">
        <v>224943740.98</v>
      </c>
      <c r="F5" s="334">
        <v>232022928.58</v>
      </c>
      <c r="G5" s="334">
        <f>E5</f>
        <v>224943740.98</v>
      </c>
      <c r="H5" s="334">
        <v>268398721.46</v>
      </c>
      <c r="I5" s="335">
        <f>IF(E5=0,0,ROUND(G5,2)/ROUND(E5,2))</f>
        <v>1</v>
      </c>
      <c r="J5" s="335"/>
    </row>
    <row r="6" ht="27" customHeight="1">
      <c r="A6" s="476"/>
      <c r="B6" s="477" t="s">
        <v>16</v>
      </c>
      <c r="C6" s="478"/>
      <c r="D6" s="334">
        <v>188412702.77</v>
      </c>
      <c r="E6" s="334">
        <v>188412702.77</v>
      </c>
      <c r="F6" s="334">
        <v>42482750.1</v>
      </c>
      <c r="G6" s="334">
        <f>G7+G13+G14</f>
        <v>0</v>
      </c>
      <c r="H6" s="334">
        <v>82191642.57</v>
      </c>
      <c r="I6" s="335">
        <f>IF(E6=0,0,ROUND(G6,2)/ROUND(E6,2))</f>
        <v>0</v>
      </c>
      <c r="J6" s="335"/>
    </row>
    <row r="7" ht="27" customHeight="1">
      <c r="A7" s="479"/>
      <c r="B7" s="480" t="s">
        <v>17</v>
      </c>
      <c r="C7" s="481"/>
      <c r="D7" s="334">
        <v>188412702.77</v>
      </c>
      <c r="E7" s="334">
        <v>188412702.77</v>
      </c>
      <c r="F7" s="334">
        <v>42482750.1</v>
      </c>
      <c r="G7" s="334">
        <f>SUM(G8:G12)</f>
        <v>85904236.01</v>
      </c>
      <c r="H7" s="334">
        <v>82191642.57</v>
      </c>
      <c r="I7" s="335">
        <f>IF(E7=0,0,ROUND(G7,2)/ROUND(E7,2))</f>
        <v>0.455936541151715</v>
      </c>
      <c r="J7" s="335"/>
    </row>
    <row r="8" ht="27" customHeight="1">
      <c r="A8" s="482"/>
      <c r="B8" s="483" t="s">
        <v>46</v>
      </c>
      <c r="C8" s="484"/>
      <c r="D8" s="334">
        <v>184404509.27</v>
      </c>
      <c r="E8" s="334">
        <v>184404509.27</v>
      </c>
      <c r="F8" s="334">
        <v>42298154.27</v>
      </c>
      <c r="G8" s="485">
        <v>84495523.53</v>
      </c>
      <c r="H8" s="334">
        <v>79477154.11</v>
      </c>
      <c r="I8" s="335">
        <f>IF(E8=0,0,ROUND(G8,2)/ROUND(E8,2))</f>
        <v>0.458207469353604</v>
      </c>
      <c r="J8" s="335"/>
    </row>
    <row r="9" ht="27" customHeight="1">
      <c r="A9" s="486"/>
      <c r="B9" s="487" t="s">
        <v>19</v>
      </c>
      <c r="C9" s="488"/>
      <c r="D9" s="334">
        <v>0</v>
      </c>
      <c r="E9" s="334">
        <v>0</v>
      </c>
      <c r="F9" s="334">
        <v>0</v>
      </c>
      <c r="G9" s="489">
        <v>0</v>
      </c>
      <c r="H9" s="334">
        <v>0</v>
      </c>
      <c r="I9" s="335">
        <f>IF(E9=0,0,ROUND(G9,2)/ROUND(E9,2))</f>
        <v>0</v>
      </c>
      <c r="J9" s="335"/>
    </row>
    <row r="10" ht="27" customHeight="1">
      <c r="A10" s="490"/>
      <c r="B10" s="491" t="s">
        <v>20</v>
      </c>
      <c r="C10" s="492"/>
      <c r="D10" s="334">
        <v>3704373.34</v>
      </c>
      <c r="E10" s="334">
        <v>3704373.34</v>
      </c>
      <c r="F10" s="334">
        <v>103764.26</v>
      </c>
      <c r="G10" s="493">
        <v>1186259.69</v>
      </c>
      <c r="H10" s="334">
        <v>1902724.47</v>
      </c>
      <c r="I10" s="335">
        <f>IF(E10=0,0,ROUND(G10,2)/ROUND(E10,2))</f>
        <v>0.320232217738615</v>
      </c>
      <c r="J10" s="335"/>
    </row>
    <row r="11" ht="27" customHeight="1">
      <c r="A11" s="494"/>
      <c r="B11" s="495" t="s">
        <v>47</v>
      </c>
      <c r="C11" s="496"/>
      <c r="D11" s="334">
        <v>0</v>
      </c>
      <c r="E11" s="334">
        <v>0</v>
      </c>
      <c r="F11" s="334">
        <v>0</v>
      </c>
      <c r="G11" s="497">
        <v>0</v>
      </c>
      <c r="H11" s="334">
        <v>695240</v>
      </c>
      <c r="I11" s="335">
        <f>IF(E11=0,0,ROUND(G11,2)/ROUND(E11,2))</f>
        <v>0</v>
      </c>
      <c r="J11" s="335"/>
    </row>
    <row r="12" ht="27" customHeight="1">
      <c r="A12" s="498"/>
      <c r="B12" s="499" t="s">
        <v>48</v>
      </c>
      <c r="C12" s="500"/>
      <c r="D12" s="334">
        <v>296820.16</v>
      </c>
      <c r="E12" s="334">
        <v>296820.16</v>
      </c>
      <c r="F12" s="334">
        <v>80831.57</v>
      </c>
      <c r="G12" s="501">
        <v>222452.79</v>
      </c>
      <c r="H12" s="334">
        <v>116523.99</v>
      </c>
      <c r="I12" s="335">
        <f>IF(E12=0,0,ROUND(G12,2)/ROUND(E12,2))</f>
        <v>0.749453103185444</v>
      </c>
      <c r="J12" s="335"/>
    </row>
    <row r="13" ht="27" customHeight="1">
      <c r="A13" s="502"/>
      <c r="B13" s="503" t="s">
        <v>24</v>
      </c>
      <c r="C13" s="504"/>
      <c r="D13" s="334">
        <v>0</v>
      </c>
      <c r="E13" s="334">
        <v>0</v>
      </c>
      <c r="F13" s="334">
        <v>0</v>
      </c>
      <c r="G13" s="505">
        <v>0</v>
      </c>
      <c r="H13" s="334">
        <v>0</v>
      </c>
      <c r="I13" s="335">
        <f>IF(E13=0,0,ROUND(G13,2)/ROUND(E13,2))</f>
        <v>0</v>
      </c>
      <c r="J13" s="335"/>
    </row>
    <row r="14" ht="27" customHeight="1">
      <c r="A14" s="506"/>
      <c r="B14" s="507" t="s">
        <v>26</v>
      </c>
      <c r="C14" s="508"/>
      <c r="D14" s="334">
        <v>0</v>
      </c>
      <c r="E14" s="334">
        <v>0</v>
      </c>
      <c r="F14" s="334">
        <v>0</v>
      </c>
      <c r="G14" s="509">
        <v>0</v>
      </c>
      <c r="H14" s="334">
        <v>0</v>
      </c>
      <c r="I14" s="335">
        <f>IF(E14=0,0,ROUND(G14,2)/ROUND(E14,2))</f>
        <v>0</v>
      </c>
      <c r="J14" s="335"/>
    </row>
    <row r="15" ht="27" customHeight="1">
      <c r="A15" s="510"/>
      <c r="B15" s="511" t="s">
        <v>28</v>
      </c>
      <c r="C15" s="512"/>
      <c r="D15" s="334">
        <v>154555996.87</v>
      </c>
      <c r="E15" s="334">
        <v>154555996.87</v>
      </c>
      <c r="F15" s="334">
        <v>39317634.28</v>
      </c>
      <c r="G15" s="334">
        <f>G16+G20+G21</f>
        <v>0</v>
      </c>
      <c r="H15" s="334">
        <v>72588485.45</v>
      </c>
      <c r="I15" s="335">
        <f>IF(E15=0,0,ROUND(G15,2)/ROUND(E15,2))</f>
        <v>0</v>
      </c>
      <c r="J15" s="335"/>
    </row>
    <row r="16" ht="27" customHeight="1">
      <c r="A16" s="513"/>
      <c r="B16" s="514" t="s">
        <v>29</v>
      </c>
      <c r="C16" s="515"/>
      <c r="D16" s="334">
        <v>154555996.87</v>
      </c>
      <c r="E16" s="334">
        <v>154555996.87</v>
      </c>
      <c r="F16" s="334">
        <v>39317634.28</v>
      </c>
      <c r="G16" s="334">
        <f>G17+G18+G19</f>
        <v>75659932.59</v>
      </c>
      <c r="H16" s="334">
        <v>72588485.45</v>
      </c>
      <c r="I16" s="335">
        <f>IF(E16=0,0,ROUND(G16,2)/ROUND(E16,2))</f>
        <v>0.489530876331114</v>
      </c>
      <c r="J16" s="335"/>
    </row>
    <row r="17" ht="27" customHeight="1">
      <c r="A17" s="516"/>
      <c r="B17" s="517" t="s">
        <v>49</v>
      </c>
      <c r="C17" s="518"/>
      <c r="D17" s="334">
        <v>154489631.69</v>
      </c>
      <c r="E17" s="334">
        <v>154489631.69</v>
      </c>
      <c r="F17" s="334">
        <v>39181370.88</v>
      </c>
      <c r="G17" s="519">
        <v>75507992.49</v>
      </c>
      <c r="H17" s="334">
        <v>72579151.89</v>
      </c>
      <c r="I17" s="335">
        <f>IF(E17=0,0,ROUND(G17,2)/ROUND(E17,2))</f>
        <v>0.488757670427455</v>
      </c>
      <c r="J17" s="335"/>
    </row>
    <row r="18" ht="27" customHeight="1">
      <c r="A18" s="520"/>
      <c r="B18" s="521" t="s">
        <v>50</v>
      </c>
      <c r="C18" s="522"/>
      <c r="D18" s="334">
        <v>0</v>
      </c>
      <c r="E18" s="334">
        <v>0</v>
      </c>
      <c r="F18" s="334">
        <v>96656</v>
      </c>
      <c r="G18" s="523">
        <v>96656</v>
      </c>
      <c r="H18" s="334">
        <v>25.27</v>
      </c>
      <c r="I18" s="335">
        <f>IF(E18=0,0,ROUND(G18,2)/ROUND(E18,2))</f>
        <v>0</v>
      </c>
      <c r="J18" s="335"/>
    </row>
    <row r="19" ht="27" customHeight="1">
      <c r="A19" s="524"/>
      <c r="B19" s="525" t="s">
        <v>51</v>
      </c>
      <c r="C19" s="526"/>
      <c r="D19" s="334">
        <v>66365.18</v>
      </c>
      <c r="E19" s="334">
        <v>66365.18</v>
      </c>
      <c r="F19" s="334">
        <v>39607.4</v>
      </c>
      <c r="G19" s="527">
        <v>55284.1</v>
      </c>
      <c r="H19" s="334">
        <v>9308.29</v>
      </c>
      <c r="I19" s="335">
        <f>IF(E19=0,0,ROUND(G19,2)/ROUND(E19,2))</f>
        <v>0.833028705715859</v>
      </c>
      <c r="J19" s="335"/>
    </row>
    <row r="20" ht="27" customHeight="1">
      <c r="A20" s="528"/>
      <c r="B20" s="529" t="s">
        <v>36</v>
      </c>
      <c r="C20" s="530"/>
      <c r="D20" s="334">
        <v>0</v>
      </c>
      <c r="E20" s="334">
        <v>0</v>
      </c>
      <c r="F20" s="334">
        <v>0</v>
      </c>
      <c r="G20" s="531">
        <v>0</v>
      </c>
      <c r="H20" s="334">
        <v>0</v>
      </c>
      <c r="I20" s="335">
        <f>IF(E20=0,0,ROUND(G20,2)/ROUND(E20,2))</f>
        <v>0</v>
      </c>
      <c r="J20" s="335"/>
    </row>
    <row r="21" ht="27" customHeight="1">
      <c r="A21" s="532"/>
      <c r="B21" s="533" t="s">
        <v>38</v>
      </c>
      <c r="C21" s="534"/>
      <c r="D21" s="334">
        <v>0</v>
      </c>
      <c r="E21" s="334">
        <v>0</v>
      </c>
      <c r="F21" s="334">
        <v>0</v>
      </c>
      <c r="G21" s="535">
        <v>0</v>
      </c>
      <c r="H21" s="334">
        <v>0</v>
      </c>
      <c r="I21" s="335">
        <f>IF(E21=0,0,ROUND(G21,2)/ROUND(E21,2))</f>
        <v>0</v>
      </c>
      <c r="J21" s="335"/>
    </row>
    <row r="22" ht="27" customHeight="1">
      <c r="A22" s="536"/>
      <c r="B22" s="537" t="s">
        <v>40</v>
      </c>
      <c r="C22" s="538"/>
      <c r="D22" s="334">
        <v>28150386.65</v>
      </c>
      <c r="E22" s="334">
        <v>28150386.65</v>
      </c>
      <c r="F22" s="334">
        <f>F6-F15</f>
        <v>3165115.82</v>
      </c>
      <c r="G22" s="334">
        <f>G6-G15</f>
        <v>0</v>
      </c>
      <c r="H22" s="334">
        <v>9603157.12</v>
      </c>
      <c r="I22" s="335">
        <f>IF(E22=0,0,ROUND(G22,2)/ROUND(E22,2))</f>
        <v>0</v>
      </c>
      <c r="J22" s="335"/>
    </row>
    <row r="23" ht="27" customHeight="1">
      <c r="A23" s="539"/>
      <c r="B23" s="540" t="s">
        <v>41</v>
      </c>
      <c r="C23" s="541"/>
      <c r="D23" s="334">
        <f>D5+D22</f>
        <v>253094127.63</v>
      </c>
      <c r="E23" s="334">
        <f>E5+E22</f>
        <v>253094127.63</v>
      </c>
      <c r="F23" s="334">
        <f>F5+F22</f>
        <v>235188044.4</v>
      </c>
      <c r="G23" s="334">
        <f>G5+G22</f>
        <v>224943740.98</v>
      </c>
      <c r="H23" s="334">
        <v>278001878.58</v>
      </c>
      <c r="I23" s="335">
        <f>IF(E23=0,0,ROUND(G23,2)/ROUND(E23,2))</f>
        <v>0.888775030406264</v>
      </c>
      <c r="J23" s="335"/>
    </row>
    <row r="24" ht="27" customHeight="1">
      <c r="A24" s="77"/>
      <c r="B24" s="78"/>
      <c r="C24" s="79"/>
      <c r="D24" s="53"/>
      <c r="E24" s="79"/>
      <c r="F24" s="53"/>
      <c r="G24" s="79"/>
      <c r="H24" s="54"/>
      <c r="I24" s="54"/>
      <c r="J24" s="80" t="s">
        <v>52</v>
      </c>
    </row>
  </sheetData>
  <mergeCells>
    <mergeCell ref="B1:C1"/>
    <mergeCell ref="D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6.7294117647059" style="16"/>
    <col min="3" max="3" width="20.4117647058824" style="16"/>
    <col min="4" max="4" width="23.2" style="16"/>
    <col min="5" max="5" width="21.7490196078431" style="16"/>
    <col min="6" max="6" width="20.9686274509804" style="16"/>
    <col min="7" max="7" width="20.9686274509804" style="16"/>
    <col min="8" max="8" width="22.1960784313725" style="16"/>
    <col min="9" max="9" width="10.8196078431373" style="16"/>
    <col min="10" max="10" width="12.4901960784314" style="16"/>
  </cols>
  <sheetData>
    <row r="1" ht="39.6" customHeight="1">
      <c r="A1" s="542" t="s">
        <v>0</v>
      </c>
      <c r="B1" s="543"/>
      <c r="C1" s="544"/>
      <c r="D1" s="545"/>
      <c r="E1" s="546" t="s">
        <v>53</v>
      </c>
      <c r="F1" s="547"/>
      <c r="G1" s="548"/>
      <c r="H1" s="549"/>
      <c r="I1" s="550"/>
      <c r="J1" s="551"/>
    </row>
    <row r="2" ht="24" customHeight="1">
      <c r="A2" s="552"/>
      <c r="B2" s="553"/>
      <c r="C2" s="554"/>
      <c r="D2" s="555"/>
      <c r="E2" s="556"/>
      <c r="F2" s="557"/>
      <c r="G2" s="558"/>
      <c r="H2" s="559"/>
      <c r="I2" s="560" t="s">
        <v>54</v>
      </c>
      <c r="J2" s="561"/>
    </row>
    <row r="3" ht="24" customHeight="1">
      <c r="A3" s="562"/>
      <c r="B3" s="563" t="s">
        <v>3</v>
      </c>
      <c r="C3" s="564" t="s">
        <v>4</v>
      </c>
      <c r="D3" s="565"/>
      <c r="E3" s="566"/>
      <c r="F3" s="567" t="s">
        <v>0</v>
      </c>
      <c r="G3" s="568"/>
      <c r="H3" s="569"/>
      <c r="I3" s="570"/>
      <c r="J3" s="571" t="s">
        <v>45</v>
      </c>
    </row>
    <row r="4" ht="33.6" customHeight="1">
      <c r="A4" s="572"/>
      <c r="B4" s="573" t="s">
        <v>7</v>
      </c>
      <c r="C4" s="574"/>
      <c r="D4" s="575" t="s">
        <v>8</v>
      </c>
      <c r="E4" s="576" t="s">
        <v>9</v>
      </c>
      <c r="F4" s="577" t="s">
        <v>10</v>
      </c>
      <c r="G4" s="578" t="s">
        <v>11</v>
      </c>
      <c r="H4" s="579" t="s">
        <v>12</v>
      </c>
      <c r="I4" s="580" t="s">
        <v>13</v>
      </c>
      <c r="J4" s="581" t="s">
        <v>14</v>
      </c>
    </row>
    <row r="5" ht="27" customHeight="1">
      <c r="A5" s="582"/>
      <c r="B5" s="583" t="s">
        <v>15</v>
      </c>
      <c r="C5" s="584"/>
      <c r="D5" s="585">
        <v>31483589.83</v>
      </c>
      <c r="E5" s="585">
        <v>31483589.83</v>
      </c>
      <c r="F5" s="585">
        <v>26319953.06</v>
      </c>
      <c r="G5" s="585">
        <f>E5</f>
        <v>31483589.83</v>
      </c>
      <c r="H5" s="585">
        <v>43050380.52</v>
      </c>
      <c r="I5" s="586">
        <f>IF(E5=0,0,ROUND(G5,2)/ROUND(E5,2))</f>
        <v>1</v>
      </c>
      <c r="J5" s="586"/>
    </row>
    <row r="6" ht="27" customHeight="1">
      <c r="A6" s="587"/>
      <c r="B6" s="588" t="s">
        <v>16</v>
      </c>
      <c r="C6" s="589"/>
      <c r="D6" s="585">
        <v>409925467.93</v>
      </c>
      <c r="E6" s="585">
        <v>409925467.93</v>
      </c>
      <c r="F6" s="585">
        <v>92175137.66</v>
      </c>
      <c r="G6" s="585">
        <f>G7+G12+G13</f>
        <v>0</v>
      </c>
      <c r="H6" s="585">
        <v>123132547.09</v>
      </c>
      <c r="I6" s="586">
        <f>IF(E6=0,0,ROUND(G6,2)/ROUND(E6,2))</f>
        <v>0</v>
      </c>
      <c r="J6" s="586"/>
    </row>
    <row r="7" ht="27" customHeight="1">
      <c r="A7" s="590"/>
      <c r="B7" s="591" t="s">
        <v>17</v>
      </c>
      <c r="C7" s="592"/>
      <c r="D7" s="585">
        <v>409925467.93</v>
      </c>
      <c r="E7" s="585">
        <v>409925467.93</v>
      </c>
      <c r="F7" s="585">
        <v>92175137.66</v>
      </c>
      <c r="G7" s="585">
        <f>G8+G9+G10+G11</f>
        <v>156395026.11</v>
      </c>
      <c r="H7" s="585">
        <v>123132547.09</v>
      </c>
      <c r="I7" s="586">
        <f>IF(E7=0,0,ROUND(G7,2)/ROUND(E7,2))</f>
        <v>0.381520638129043</v>
      </c>
      <c r="J7" s="586"/>
    </row>
    <row r="8" ht="27" customHeight="1">
      <c r="A8" s="593"/>
      <c r="B8" s="594" t="s">
        <v>55</v>
      </c>
      <c r="C8" s="595"/>
      <c r="D8" s="585">
        <v>148810400</v>
      </c>
      <c r="E8" s="585">
        <v>148810400</v>
      </c>
      <c r="F8" s="585">
        <v>10845226</v>
      </c>
      <c r="G8" s="596">
        <v>15779246</v>
      </c>
      <c r="H8" s="585">
        <v>21821800</v>
      </c>
      <c r="I8" s="586">
        <f>IF(E8=0,0,ROUND(G8,2)/ROUND(E8,2))</f>
        <v>0.106035908780569</v>
      </c>
      <c r="J8" s="586"/>
    </row>
    <row r="9" ht="27" customHeight="1">
      <c r="A9" s="597"/>
      <c r="B9" s="598" t="s">
        <v>19</v>
      </c>
      <c r="C9" s="599"/>
      <c r="D9" s="585">
        <v>260418200</v>
      </c>
      <c r="E9" s="585">
        <v>260418200</v>
      </c>
      <c r="F9" s="585">
        <v>81200000</v>
      </c>
      <c r="G9" s="600">
        <v>140400000</v>
      </c>
      <c r="H9" s="585">
        <v>101060000</v>
      </c>
      <c r="I9" s="586">
        <f>IF(E9=0,0,ROUND(G9,2)/ROUND(E9,2))</f>
        <v>0.539132825585923</v>
      </c>
      <c r="J9" s="586"/>
    </row>
    <row r="10" ht="27" customHeight="1">
      <c r="A10" s="601"/>
      <c r="B10" s="602" t="s">
        <v>20</v>
      </c>
      <c r="C10" s="603"/>
      <c r="D10" s="585">
        <v>696867.93</v>
      </c>
      <c r="E10" s="585">
        <v>696867.93</v>
      </c>
      <c r="F10" s="585">
        <v>129911.66</v>
      </c>
      <c r="G10" s="604">
        <v>215780.11</v>
      </c>
      <c r="H10" s="585">
        <v>198330.1</v>
      </c>
      <c r="I10" s="586">
        <f>IF(E10=0,0,ROUND(G10,2)/ROUND(E10,2))</f>
        <v>0.309642761147008</v>
      </c>
      <c r="J10" s="586"/>
    </row>
    <row r="11" ht="27" customHeight="1">
      <c r="A11" s="605"/>
      <c r="B11" s="606" t="s">
        <v>47</v>
      </c>
      <c r="C11" s="607"/>
      <c r="D11" s="585">
        <v>0</v>
      </c>
      <c r="E11" s="585">
        <v>0</v>
      </c>
      <c r="F11" s="585">
        <v>0</v>
      </c>
      <c r="G11" s="608">
        <v>0</v>
      </c>
      <c r="H11" s="585">
        <v>52416.99</v>
      </c>
      <c r="I11" s="586">
        <f>IF(E11=0,0,ROUND(G11,2)/ROUND(E11,2))</f>
        <v>0</v>
      </c>
      <c r="J11" s="586"/>
    </row>
    <row r="12" ht="27" customHeight="1">
      <c r="A12" s="609"/>
      <c r="B12" s="610" t="s">
        <v>24</v>
      </c>
      <c r="C12" s="611"/>
      <c r="D12" s="585">
        <v>0</v>
      </c>
      <c r="E12" s="585">
        <v>0</v>
      </c>
      <c r="F12" s="585">
        <v>0</v>
      </c>
      <c r="G12" s="612">
        <v>0</v>
      </c>
      <c r="H12" s="585">
        <v>0</v>
      </c>
      <c r="I12" s="586">
        <f>IF(E12=0,0,ROUND(G12,2)/ROUND(E12,2))</f>
        <v>0</v>
      </c>
      <c r="J12" s="586"/>
    </row>
    <row r="13" ht="27" customHeight="1">
      <c r="A13" s="613"/>
      <c r="B13" s="614" t="s">
        <v>26</v>
      </c>
      <c r="C13" s="615"/>
      <c r="D13" s="585">
        <v>0</v>
      </c>
      <c r="E13" s="585">
        <v>0</v>
      </c>
      <c r="F13" s="585">
        <v>0</v>
      </c>
      <c r="G13" s="616">
        <v>0</v>
      </c>
      <c r="H13" s="585">
        <v>0</v>
      </c>
      <c r="I13" s="586">
        <f>IF(E13=0,0,ROUND(G13,2)/ROUND(E13,2))</f>
        <v>0</v>
      </c>
      <c r="J13" s="586"/>
    </row>
    <row r="14" ht="27" customHeight="1">
      <c r="A14" s="617"/>
      <c r="B14" s="618" t="s">
        <v>28</v>
      </c>
      <c r="C14" s="619"/>
      <c r="D14" s="585">
        <v>391692280.94</v>
      </c>
      <c r="E14" s="585">
        <v>391692280.94</v>
      </c>
      <c r="F14" s="585">
        <v>95490440.85</v>
      </c>
      <c r="G14" s="585">
        <f>G15+G19+G20</f>
        <v>0</v>
      </c>
      <c r="H14" s="585">
        <v>168962813.58</v>
      </c>
      <c r="I14" s="586">
        <f>IF(E14=0,0,ROUND(G14,2)/ROUND(E14,2))</f>
        <v>0</v>
      </c>
      <c r="J14" s="586"/>
    </row>
    <row r="15" ht="27" customHeight="1">
      <c r="A15" s="620"/>
      <c r="B15" s="621" t="s">
        <v>29</v>
      </c>
      <c r="C15" s="622"/>
      <c r="D15" s="585">
        <v>391692280.94</v>
      </c>
      <c r="E15" s="585">
        <v>391692280.94</v>
      </c>
      <c r="F15" s="585">
        <v>95490440.85</v>
      </c>
      <c r="G15" s="585">
        <f>G16+G17+G18</f>
        <v>164873966.07</v>
      </c>
      <c r="H15" s="585">
        <v>168962813.58</v>
      </c>
      <c r="I15" s="586">
        <f>IF(E15=0,0,ROUND(G15,2)/ROUND(E15,2))</f>
        <v>0.420927279124134</v>
      </c>
      <c r="J15" s="586"/>
    </row>
    <row r="16" ht="27" customHeight="1">
      <c r="A16" s="623"/>
      <c r="B16" s="624" t="s">
        <v>49</v>
      </c>
      <c r="C16" s="625"/>
      <c r="D16" s="585">
        <v>357093862.94</v>
      </c>
      <c r="E16" s="585">
        <v>357093862.94</v>
      </c>
      <c r="F16" s="585">
        <v>95490440.85</v>
      </c>
      <c r="G16" s="626">
        <v>164873966.07</v>
      </c>
      <c r="H16" s="585">
        <v>168962813.58</v>
      </c>
      <c r="I16" s="586">
        <f>IF(E16=0,0,ROUND(G16,2)/ROUND(E16,2))</f>
        <v>0.461710444174457</v>
      </c>
      <c r="J16" s="586"/>
    </row>
    <row r="17" ht="27" customHeight="1">
      <c r="A17" s="627"/>
      <c r="B17" s="628" t="s">
        <v>56</v>
      </c>
      <c r="C17" s="629"/>
      <c r="D17" s="585">
        <v>34598418</v>
      </c>
      <c r="E17" s="585">
        <v>34598418</v>
      </c>
      <c r="F17" s="585">
        <v>0</v>
      </c>
      <c r="G17" s="630">
        <v>0</v>
      </c>
      <c r="H17" s="585">
        <v>0</v>
      </c>
      <c r="I17" s="586">
        <f>IF(E17=0,0,ROUND(G17,2)/ROUND(E17,2))</f>
        <v>0</v>
      </c>
      <c r="J17" s="586"/>
    </row>
    <row r="18" ht="27" customHeight="1">
      <c r="A18" s="631"/>
      <c r="B18" s="632" t="s">
        <v>57</v>
      </c>
      <c r="C18" s="633"/>
      <c r="D18" s="585">
        <v>0</v>
      </c>
      <c r="E18" s="585">
        <v>0</v>
      </c>
      <c r="F18" s="585">
        <v>0</v>
      </c>
      <c r="G18" s="634">
        <v>0</v>
      </c>
      <c r="H18" s="585">
        <v>0</v>
      </c>
      <c r="I18" s="586">
        <f>IF(E18=0,0,ROUND(G18,2)/ROUND(E18,2))</f>
        <v>0</v>
      </c>
      <c r="J18" s="586"/>
    </row>
    <row r="19" ht="27" customHeight="1">
      <c r="A19" s="635"/>
      <c r="B19" s="636" t="s">
        <v>36</v>
      </c>
      <c r="C19" s="637"/>
      <c r="D19" s="585">
        <v>0</v>
      </c>
      <c r="E19" s="585">
        <v>0</v>
      </c>
      <c r="F19" s="585">
        <v>0</v>
      </c>
      <c r="G19" s="638">
        <v>0</v>
      </c>
      <c r="H19" s="585">
        <v>0</v>
      </c>
      <c r="I19" s="586">
        <f>IF(E19=0,0,ROUND(G19,2)/ROUND(E19,2))</f>
        <v>0</v>
      </c>
      <c r="J19" s="586"/>
    </row>
    <row r="20" ht="27" customHeight="1">
      <c r="A20" s="639"/>
      <c r="B20" s="640" t="s">
        <v>38</v>
      </c>
      <c r="C20" s="641"/>
      <c r="D20" s="585">
        <v>0</v>
      </c>
      <c r="E20" s="585">
        <v>0</v>
      </c>
      <c r="F20" s="585">
        <v>0</v>
      </c>
      <c r="G20" s="642">
        <v>0</v>
      </c>
      <c r="H20" s="585">
        <v>0</v>
      </c>
      <c r="I20" s="586">
        <f>IF(E20=0,0,ROUND(G20,2)/ROUND(E20,2))</f>
        <v>0</v>
      </c>
      <c r="J20" s="586"/>
    </row>
    <row r="21" ht="27" customHeight="1">
      <c r="A21" s="643"/>
      <c r="B21" s="644" t="s">
        <v>40</v>
      </c>
      <c r="C21" s="645"/>
      <c r="D21" s="585">
        <f>D6-D14</f>
        <v>18233186.99</v>
      </c>
      <c r="E21" s="585">
        <f>E6-E14</f>
        <v>18233186.99</v>
      </c>
      <c r="F21" s="585">
        <f>F6-F14</f>
        <v>-3315303.19</v>
      </c>
      <c r="G21" s="585">
        <f>G6-G14</f>
        <v>0</v>
      </c>
      <c r="H21" s="585">
        <f>H6-H14</f>
        <v>-45830266.49</v>
      </c>
      <c r="I21" s="586">
        <f>IF(E21=0,0,ROUND(G21,2)/ROUND(E21,2))</f>
        <v>0</v>
      </c>
      <c r="J21" s="586"/>
    </row>
    <row r="22" ht="27" customHeight="1">
      <c r="A22" s="646"/>
      <c r="B22" s="647" t="s">
        <v>41</v>
      </c>
      <c r="C22" s="648"/>
      <c r="D22" s="585">
        <f>D5+D21</f>
        <v>49716776.82</v>
      </c>
      <c r="E22" s="585">
        <f>E5+E21</f>
        <v>49716776.82</v>
      </c>
      <c r="F22" s="585">
        <f>F5+F21</f>
        <v>23004649.87</v>
      </c>
      <c r="G22" s="585">
        <f>G5+G21</f>
        <v>31483589.83</v>
      </c>
      <c r="H22" s="585">
        <f>H5+H21</f>
        <v>-2779885.97000001</v>
      </c>
      <c r="I22" s="586">
        <f>IF(E22=0,0,ROUND(G22,2)/ROUND(E22,2))</f>
        <v>0.633258868409483</v>
      </c>
      <c r="J22" s="586"/>
    </row>
    <row r="23" ht="27" customHeight="1">
      <c r="A23" s="50"/>
      <c r="B23" s="51"/>
      <c r="C23" s="52"/>
      <c r="D23" s="52"/>
      <c r="E23" s="52"/>
      <c r="F23" s="52"/>
      <c r="G23" s="52"/>
      <c r="H23" s="89"/>
      <c r="I23" s="89"/>
      <c r="J23" s="90" t="s">
        <v>58</v>
      </c>
    </row>
  </sheetData>
  <mergeCells>
    <mergeCell ref="A1:D1"/>
    <mergeCell ref="E1:J1"/>
    <mergeCell ref="I2:J2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G21"/>
    <mergeCell ref="B22:C22"/>
    <mergeCell ref="G22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7333333333333" style="16"/>
    <col min="3" max="3" width="28.1098039215686" style="16"/>
    <col min="4" max="4" width="23.4235294117647" style="16"/>
    <col min="5" max="5" width="23.8705882352941" style="16"/>
    <col min="6" max="6" width="20.9686274509804" style="16"/>
    <col min="7" max="7" width="20.9686274509804" style="16"/>
    <col min="8" max="8" width="20.9686274509804" style="16"/>
    <col min="9" max="9" width="10.0392156862745" style="16"/>
    <col min="10" max="10" width="11.3764705882353" style="16"/>
  </cols>
  <sheetData>
    <row r="1" ht="39" customHeight="1">
      <c r="A1" s="649"/>
      <c r="B1" s="23" t="s">
        <v>0</v>
      </c>
      <c r="C1" s="650"/>
      <c r="D1" s="651"/>
      <c r="E1" s="652" t="s">
        <v>59</v>
      </c>
      <c r="F1" s="653"/>
      <c r="G1" s="654"/>
      <c r="H1" s="655"/>
      <c r="I1" s="656"/>
      <c r="J1" s="657"/>
    </row>
    <row r="2" ht="22.2" customHeight="1">
      <c r="A2" s="658"/>
      <c r="B2" s="659"/>
      <c r="C2" s="660"/>
      <c r="D2" s="661"/>
      <c r="E2" s="662"/>
      <c r="F2" s="663"/>
      <c r="G2" s="664"/>
      <c r="H2" s="665"/>
      <c r="I2" s="666" t="s">
        <v>60</v>
      </c>
      <c r="J2" s="667"/>
    </row>
    <row r="3" ht="22.2" customHeight="1">
      <c r="A3" s="668"/>
      <c r="B3" s="669" t="s">
        <v>3</v>
      </c>
      <c r="C3" s="670" t="s">
        <v>4</v>
      </c>
      <c r="D3" s="671"/>
      <c r="E3" s="672"/>
      <c r="F3" s="92" t="s">
        <v>0</v>
      </c>
      <c r="G3" s="673"/>
      <c r="H3" s="674"/>
      <c r="I3" s="675"/>
      <c r="J3" s="676" t="s">
        <v>45</v>
      </c>
    </row>
    <row r="4" ht="41.4" customHeight="1">
      <c r="A4" s="677"/>
      <c r="B4" s="678" t="s">
        <v>7</v>
      </c>
      <c r="C4" s="679"/>
      <c r="D4" s="680" t="s">
        <v>8</v>
      </c>
      <c r="E4" s="681" t="s">
        <v>9</v>
      </c>
      <c r="F4" s="682" t="s">
        <v>10</v>
      </c>
      <c r="G4" s="683" t="s">
        <v>11</v>
      </c>
      <c r="H4" s="684" t="s">
        <v>12</v>
      </c>
      <c r="I4" s="685" t="s">
        <v>13</v>
      </c>
      <c r="J4" s="686" t="s">
        <v>14</v>
      </c>
    </row>
    <row r="5" ht="27" customHeight="1">
      <c r="A5" s="687"/>
      <c r="B5" s="688" t="s">
        <v>15</v>
      </c>
      <c r="C5" s="689"/>
      <c r="D5" s="334">
        <v>3201582.22</v>
      </c>
      <c r="E5" s="334">
        <v>3201582.22</v>
      </c>
      <c r="F5" s="334">
        <v>1412010.46</v>
      </c>
      <c r="G5" s="334">
        <f>E5</f>
        <v>3201582.22</v>
      </c>
      <c r="H5" s="334">
        <v>250658.07</v>
      </c>
      <c r="I5" s="335">
        <f>IF(E5=0,0,ROUND(G5,2)/ROUND(E5,2))</f>
        <v>1</v>
      </c>
      <c r="J5" s="335"/>
    </row>
    <row r="6" ht="27" customHeight="1">
      <c r="A6" s="690"/>
      <c r="B6" s="691" t="s">
        <v>16</v>
      </c>
      <c r="C6" s="692"/>
      <c r="D6" s="334">
        <v>9379931</v>
      </c>
      <c r="E6" s="334">
        <v>9379931</v>
      </c>
      <c r="F6" s="334">
        <v>3052248.87</v>
      </c>
      <c r="G6" s="334">
        <f>G7+G12+G13</f>
        <v>0</v>
      </c>
      <c r="H6" s="334">
        <v>4467861.86</v>
      </c>
      <c r="I6" s="335">
        <f>IF(E6=0,0,ROUND(G6,2)/ROUND(E6,2))</f>
        <v>0</v>
      </c>
      <c r="J6" s="335"/>
    </row>
    <row r="7" ht="27" customHeight="1">
      <c r="A7" s="693"/>
      <c r="B7" s="694" t="s">
        <v>17</v>
      </c>
      <c r="C7" s="695"/>
      <c r="D7" s="334">
        <v>9379931</v>
      </c>
      <c r="E7" s="334">
        <v>9379931</v>
      </c>
      <c r="F7" s="334">
        <v>3052248.87</v>
      </c>
      <c r="G7" s="334">
        <f>SUM(G8:G11)</f>
        <v>5295734.08</v>
      </c>
      <c r="H7" s="334">
        <v>4467861.86</v>
      </c>
      <c r="I7" s="335">
        <f>IF(E7=0,0,ROUND(G7,2)/ROUND(E7,2))</f>
        <v>0.564581347133577</v>
      </c>
      <c r="J7" s="335"/>
    </row>
    <row r="8" ht="27" customHeight="1">
      <c r="A8" s="696"/>
      <c r="B8" s="697" t="s">
        <v>61</v>
      </c>
      <c r="C8" s="698"/>
      <c r="D8" s="334">
        <v>9371931</v>
      </c>
      <c r="E8" s="334">
        <v>9371931</v>
      </c>
      <c r="F8" s="334">
        <v>3036118.44</v>
      </c>
      <c r="G8" s="699">
        <v>5277075.43</v>
      </c>
      <c r="H8" s="334">
        <v>4454480.51</v>
      </c>
      <c r="I8" s="335">
        <f>IF(E8=0,0,ROUND(G8,2)/ROUND(E8,2))</f>
        <v>0.56307237323877</v>
      </c>
      <c r="J8" s="335"/>
    </row>
    <row r="9" ht="27" customHeight="1">
      <c r="A9" s="700"/>
      <c r="B9" s="701" t="s">
        <v>19</v>
      </c>
      <c r="C9" s="702"/>
      <c r="D9" s="334">
        <v>0</v>
      </c>
      <c r="E9" s="334">
        <v>0</v>
      </c>
      <c r="F9" s="334">
        <v>0</v>
      </c>
      <c r="G9" s="703">
        <v>0</v>
      </c>
      <c r="H9" s="334">
        <v>0</v>
      </c>
      <c r="I9" s="335">
        <f>IF(E9=0,0,ROUND(G9,2)/ROUND(E9,2))</f>
        <v>0</v>
      </c>
      <c r="J9" s="335"/>
    </row>
    <row r="10" ht="27" customHeight="1">
      <c r="A10" s="704"/>
      <c r="B10" s="705" t="s">
        <v>20</v>
      </c>
      <c r="C10" s="706"/>
      <c r="D10" s="334">
        <v>8000</v>
      </c>
      <c r="E10" s="334">
        <v>8000</v>
      </c>
      <c r="F10" s="334">
        <v>8655.12</v>
      </c>
      <c r="G10" s="707">
        <v>9352.47</v>
      </c>
      <c r="H10" s="334">
        <v>4645.25</v>
      </c>
      <c r="I10" s="335">
        <f>IF(E10=0,0,ROUND(G10,2)/ROUND(E10,2))</f>
        <v>1.16905875</v>
      </c>
      <c r="J10" s="335"/>
    </row>
    <row r="11" ht="27" customHeight="1">
      <c r="A11" s="708"/>
      <c r="B11" s="709" t="s">
        <v>47</v>
      </c>
      <c r="C11" s="710"/>
      <c r="D11" s="334">
        <v>0</v>
      </c>
      <c r="E11" s="334">
        <v>0</v>
      </c>
      <c r="F11" s="334">
        <v>7475.31</v>
      </c>
      <c r="G11" s="711">
        <v>9306.18</v>
      </c>
      <c r="H11" s="334">
        <v>0</v>
      </c>
      <c r="I11" s="335">
        <f>IF(E11=0,0,ROUND(G11,2)/ROUND(E11,2))</f>
        <v>0</v>
      </c>
      <c r="J11" s="335"/>
    </row>
    <row r="12" ht="27" customHeight="1">
      <c r="A12" s="712"/>
      <c r="B12" s="713" t="s">
        <v>24</v>
      </c>
      <c r="C12" s="714"/>
      <c r="D12" s="334">
        <v>0</v>
      </c>
      <c r="E12" s="334">
        <v>0</v>
      </c>
      <c r="F12" s="334">
        <v>0</v>
      </c>
      <c r="G12" s="715">
        <v>0</v>
      </c>
      <c r="H12" s="334">
        <v>8736.1</v>
      </c>
      <c r="I12" s="335">
        <f>IF(E12=0,0,ROUND(G12,2)/ROUND(E12,2))</f>
        <v>0</v>
      </c>
      <c r="J12" s="335"/>
    </row>
    <row r="13" ht="27" customHeight="1">
      <c r="A13" s="716"/>
      <c r="B13" s="717" t="s">
        <v>26</v>
      </c>
      <c r="C13" s="718"/>
      <c r="D13" s="334">
        <v>0</v>
      </c>
      <c r="E13" s="334">
        <v>0</v>
      </c>
      <c r="F13" s="334">
        <v>0</v>
      </c>
      <c r="G13" s="719">
        <v>0</v>
      </c>
      <c r="H13" s="334">
        <v>0</v>
      </c>
      <c r="I13" s="335">
        <f>IF(E13=0,0,ROUND(G13,2)/ROUND(E13,2))</f>
        <v>0</v>
      </c>
      <c r="J13" s="335"/>
    </row>
    <row r="14" ht="27" customHeight="1">
      <c r="A14" s="720"/>
      <c r="B14" s="721" t="s">
        <v>28</v>
      </c>
      <c r="C14" s="722"/>
      <c r="D14" s="334">
        <v>13987777.09</v>
      </c>
      <c r="E14" s="334">
        <v>13987777.09</v>
      </c>
      <c r="F14" s="334">
        <v>4896492.1</v>
      </c>
      <c r="G14" s="334">
        <f>G15+G20+G21</f>
        <v>0</v>
      </c>
      <c r="H14" s="334">
        <v>0</v>
      </c>
      <c r="I14" s="335">
        <f>IF(E14=0,0,ROUND(G14,2)/ROUND(E14,2))</f>
        <v>0</v>
      </c>
      <c r="J14" s="335"/>
    </row>
    <row r="15" ht="27" customHeight="1">
      <c r="A15" s="723"/>
      <c r="B15" s="724" t="s">
        <v>29</v>
      </c>
      <c r="C15" s="725"/>
      <c r="D15" s="334">
        <v>13987777.09</v>
      </c>
      <c r="E15" s="334">
        <v>13987777.09</v>
      </c>
      <c r="F15" s="334">
        <v>4896492.1</v>
      </c>
      <c r="G15" s="334">
        <f>G16+G17+G18+G19</f>
        <v>8929549.07</v>
      </c>
      <c r="H15" s="334">
        <v>4299295.79</v>
      </c>
      <c r="I15" s="335">
        <f>IF(E15=0,0,ROUND(G15,2)/ROUND(E15,2))</f>
        <v>0.638382282799161</v>
      </c>
      <c r="J15" s="335"/>
    </row>
    <row r="16" ht="27" customHeight="1">
      <c r="A16" s="726"/>
      <c r="B16" s="727" t="s">
        <v>62</v>
      </c>
      <c r="C16" s="728"/>
      <c r="D16" s="334">
        <v>13767777.09</v>
      </c>
      <c r="E16" s="334">
        <v>13767777.09</v>
      </c>
      <c r="F16" s="334">
        <v>4892753.94</v>
      </c>
      <c r="G16" s="729">
        <v>8925810.91</v>
      </c>
      <c r="H16" s="334">
        <v>4299295.79</v>
      </c>
      <c r="I16" s="335">
        <f>IF(E16=0,0,ROUND(G16,2)/ROUND(E16,2))</f>
        <v>0.648311695610115</v>
      </c>
      <c r="J16" s="335"/>
    </row>
    <row r="17" ht="27" customHeight="1">
      <c r="A17" s="730"/>
      <c r="B17" s="731" t="s">
        <v>63</v>
      </c>
      <c r="C17" s="732"/>
      <c r="D17" s="334">
        <v>0</v>
      </c>
      <c r="E17" s="334">
        <v>0</v>
      </c>
      <c r="F17" s="334">
        <v>3526.87</v>
      </c>
      <c r="G17" s="733">
        <v>3526.87</v>
      </c>
      <c r="H17" s="334">
        <v>4286555.15</v>
      </c>
      <c r="I17" s="335">
        <f>IF(E17=0,0,ROUND(G17,2)/ROUND(E17,2))</f>
        <v>0</v>
      </c>
      <c r="J17" s="335"/>
    </row>
    <row r="18" ht="27" customHeight="1">
      <c r="A18" s="734"/>
      <c r="B18" s="735" t="s">
        <v>64</v>
      </c>
      <c r="C18" s="736"/>
      <c r="D18" s="334">
        <v>220000</v>
      </c>
      <c r="E18" s="334">
        <v>220000</v>
      </c>
      <c r="F18" s="334">
        <v>0</v>
      </c>
      <c r="G18" s="737">
        <v>0</v>
      </c>
      <c r="H18" s="334">
        <v>0</v>
      </c>
      <c r="I18" s="335">
        <f>IF(E18=0,0,ROUND(G18,2)/ROUND(E18,2))</f>
        <v>0</v>
      </c>
      <c r="J18" s="335"/>
    </row>
    <row r="19" ht="27" customHeight="1">
      <c r="A19" s="738"/>
      <c r="B19" s="739" t="s">
        <v>65</v>
      </c>
      <c r="C19" s="740"/>
      <c r="D19" s="334">
        <v>0</v>
      </c>
      <c r="E19" s="334">
        <v>0</v>
      </c>
      <c r="F19" s="334">
        <v>211.29</v>
      </c>
      <c r="G19" s="741">
        <v>211.29</v>
      </c>
      <c r="H19" s="334">
        <v>0</v>
      </c>
      <c r="I19" s="335">
        <f>IF(E19=0,0,ROUND(G19,2)/ROUND(E19,2))</f>
        <v>0</v>
      </c>
      <c r="J19" s="335"/>
    </row>
    <row r="20" ht="27" customHeight="1">
      <c r="A20" s="742"/>
      <c r="B20" s="743" t="s">
        <v>36</v>
      </c>
      <c r="C20" s="744"/>
      <c r="D20" s="334">
        <v>0</v>
      </c>
      <c r="E20" s="334">
        <v>0</v>
      </c>
      <c r="F20" s="334">
        <v>0</v>
      </c>
      <c r="G20" s="745">
        <v>0</v>
      </c>
      <c r="H20" s="334">
        <v>0</v>
      </c>
      <c r="I20" s="335">
        <f>IF(E20=0,0,ROUND(G20,2)/ROUND(E20,2))</f>
        <v>0</v>
      </c>
      <c r="J20" s="335"/>
    </row>
    <row r="21" ht="27" customHeight="1">
      <c r="A21" s="746"/>
      <c r="B21" s="747" t="s">
        <v>38</v>
      </c>
      <c r="C21" s="748"/>
      <c r="D21" s="334">
        <v>0</v>
      </c>
      <c r="E21" s="334">
        <v>0</v>
      </c>
      <c r="F21" s="334">
        <v>0</v>
      </c>
      <c r="G21" s="749">
        <v>0</v>
      </c>
      <c r="H21" s="334">
        <v>0</v>
      </c>
      <c r="I21" s="335">
        <f>IF(E21=0,0,ROUND(G21,2)/ROUND(E21,2))</f>
        <v>0</v>
      </c>
      <c r="J21" s="335"/>
    </row>
    <row r="22" ht="27" customHeight="1">
      <c r="A22" s="750"/>
      <c r="B22" s="751" t="s">
        <v>40</v>
      </c>
      <c r="C22" s="752"/>
      <c r="D22" s="334">
        <v>-4607846.09</v>
      </c>
      <c r="E22" s="334">
        <v>-4607846.09</v>
      </c>
      <c r="F22" s="334">
        <f>F6-F14</f>
        <v>-1844243.23</v>
      </c>
      <c r="G22" s="334">
        <f>G6-G14</f>
        <v>0</v>
      </c>
      <c r="H22" s="334">
        <v>12740.64</v>
      </c>
      <c r="I22" s="335">
        <f>IF(E22=0,0,ROUND(G22,2)/ROUND(E22,2))</f>
        <v>0</v>
      </c>
      <c r="J22" s="335"/>
    </row>
    <row r="23" ht="27" customHeight="1">
      <c r="A23" s="753"/>
      <c r="B23" s="754" t="s">
        <v>41</v>
      </c>
      <c r="C23" s="755"/>
      <c r="D23" s="334">
        <f>D5+D22</f>
        <v>-1406263.87</v>
      </c>
      <c r="E23" s="334">
        <f>E5+E22</f>
        <v>-1406263.87</v>
      </c>
      <c r="F23" s="334">
        <f>F5+F22</f>
        <v>-432232.77</v>
      </c>
      <c r="G23" s="334">
        <f>G5+G22</f>
        <v>3201582.22</v>
      </c>
      <c r="H23" s="756">
        <v>0</v>
      </c>
      <c r="I23" s="335">
        <f>IF(E23=0,0,ROUND(G23,2)/ROUND(E23,2))</f>
        <v>-2.27665823484465</v>
      </c>
      <c r="J23" s="335"/>
    </row>
    <row r="24" ht="27" customHeight="1">
      <c r="A24" s="77"/>
      <c r="B24" s="78"/>
      <c r="C24" s="79"/>
      <c r="D24" s="53"/>
      <c r="E24" s="79"/>
      <c r="F24" s="53"/>
      <c r="G24" s="79"/>
      <c r="H24" s="54"/>
      <c r="I24" s="54"/>
      <c r="J24" s="80" t="s">
        <v>66</v>
      </c>
    </row>
  </sheetData>
  <mergeCells>
    <mergeCell ref="B1:D1"/>
    <mergeCell ref="E1:J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G14"/>
    <mergeCell ref="B15:C15"/>
    <mergeCell ref="B16:C16"/>
    <mergeCell ref="G16"/>
    <mergeCell ref="B17:C17"/>
    <mergeCell ref="B18:C18"/>
    <mergeCell ref="B19:C19"/>
    <mergeCell ref="B20:C20"/>
    <mergeCell ref="B21:C21"/>
    <mergeCell ref="B22:C22"/>
    <mergeCell ref="G22"/>
    <mergeCell ref="B23:C23"/>
    <mergeCell ref="G23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0"/>
  <sheetViews>
    <sheetView showGridLines="0"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style="16" hidden="1"/>
    <col min="2" max="2" width="17.7333333333333" style="16"/>
    <col min="3" max="3" width="33.3490196078431" style="16"/>
    <col min="4" max="4" width="22.3058823529412" style="16"/>
    <col min="5" max="5" width="22.3058823529412" style="16"/>
    <col min="6" max="6" width="22.3058823529412" style="16"/>
    <col min="7" max="7" width="22.3058823529412" style="16"/>
    <col min="8" max="8" width="22.3058823529412" style="16"/>
    <col min="9" max="9" width="11.6" style="16"/>
    <col min="10" max="10" width="12.4901960784314" style="16"/>
  </cols>
  <sheetData>
    <row r="1" ht="39" customHeight="1">
      <c r="A1" s="23" t="s">
        <v>0</v>
      </c>
      <c r="B1" s="757"/>
      <c r="C1" s="758"/>
      <c r="D1" s="759"/>
      <c r="E1" s="760" t="s">
        <v>67</v>
      </c>
      <c r="F1" s="761"/>
      <c r="G1" s="762"/>
      <c r="H1" s="763"/>
      <c r="I1" s="764"/>
      <c r="J1" s="765"/>
    </row>
    <row r="2" ht="19.8" customHeight="1">
      <c r="A2" s="766"/>
      <c r="B2" s="767"/>
      <c r="C2" s="768"/>
      <c r="D2" s="769"/>
      <c r="E2" s="770"/>
      <c r="F2" s="771"/>
      <c r="G2" s="772"/>
      <c r="H2" s="773"/>
      <c r="I2" s="774" t="s">
        <v>68</v>
      </c>
      <c r="J2" s="775"/>
    </row>
    <row r="3" ht="22.2" customHeight="1">
      <c r="A3" s="776"/>
      <c r="B3" s="777" t="s">
        <v>3</v>
      </c>
      <c r="C3" s="778" t="s">
        <v>4</v>
      </c>
      <c r="D3" s="779"/>
      <c r="E3" s="780"/>
      <c r="F3" s="92" t="s">
        <v>0</v>
      </c>
      <c r="G3" s="781"/>
      <c r="H3" s="782"/>
      <c r="I3" s="783"/>
      <c r="J3" s="784" t="s">
        <v>69</v>
      </c>
    </row>
    <row r="4" ht="41.4" customHeight="1">
      <c r="A4" s="785"/>
      <c r="B4" s="786" t="s">
        <v>7</v>
      </c>
      <c r="C4" s="787"/>
      <c r="D4" s="788" t="s">
        <v>8</v>
      </c>
      <c r="E4" s="789" t="s">
        <v>9</v>
      </c>
      <c r="F4" s="790" t="s">
        <v>10</v>
      </c>
      <c r="G4" s="791" t="s">
        <v>11</v>
      </c>
      <c r="H4" s="792" t="s">
        <v>12</v>
      </c>
      <c r="I4" s="793" t="s">
        <v>13</v>
      </c>
      <c r="J4" s="794" t="s">
        <v>14</v>
      </c>
    </row>
    <row r="5" ht="27" customHeight="1">
      <c r="A5" s="795"/>
      <c r="B5" s="796" t="s">
        <v>15</v>
      </c>
      <c r="C5" s="797"/>
      <c r="D5" s="334">
        <v>2165603.65</v>
      </c>
      <c r="E5" s="334">
        <v>2165603.65</v>
      </c>
      <c r="F5" s="334">
        <v>3996667.72</v>
      </c>
      <c r="G5" s="334">
        <f>E5</f>
        <v>2165603.65</v>
      </c>
      <c r="H5" s="334">
        <v>28171626.64</v>
      </c>
      <c r="I5" s="335">
        <f>IF(E5=0,0,ROUND(G5,2)/ROUND(E5,2))</f>
        <v>1</v>
      </c>
      <c r="J5" s="335"/>
    </row>
    <row r="6" ht="27" customHeight="1">
      <c r="A6" s="798"/>
      <c r="B6" s="799" t="s">
        <v>16</v>
      </c>
      <c r="C6" s="800"/>
      <c r="D6" s="334">
        <v>15900232.54</v>
      </c>
      <c r="E6" s="334">
        <v>15900232.54</v>
      </c>
      <c r="F6" s="334">
        <v>4100992.41</v>
      </c>
      <c r="G6" s="334">
        <f>G7+G13+G14</f>
        <v>0</v>
      </c>
      <c r="H6" s="334">
        <v>7489002.47</v>
      </c>
      <c r="I6" s="335">
        <f>IF(E6=0,0,ROUND(G6,2)/ROUND(E6,2))</f>
        <v>0</v>
      </c>
      <c r="J6" s="335"/>
    </row>
    <row r="7" ht="27" customHeight="1">
      <c r="A7" s="801"/>
      <c r="B7" s="802" t="s">
        <v>17</v>
      </c>
      <c r="C7" s="803"/>
      <c r="D7" s="334">
        <v>15900232.54</v>
      </c>
      <c r="E7" s="334">
        <v>15900232.54</v>
      </c>
      <c r="F7" s="334">
        <v>4100992.41</v>
      </c>
      <c r="G7" s="334">
        <f>SUM(G8:G12)</f>
        <v>7982099.78</v>
      </c>
      <c r="H7" s="334">
        <v>7489002.47</v>
      </c>
      <c r="I7" s="335">
        <f>IF(E7=0,0,ROUND(G7,2)/ROUND(E7,2))</f>
        <v>0.502011512090753</v>
      </c>
      <c r="J7" s="335"/>
    </row>
    <row r="8" ht="27" customHeight="1">
      <c r="A8" s="804"/>
      <c r="B8" s="805" t="s">
        <v>70</v>
      </c>
      <c r="C8" s="806"/>
      <c r="D8" s="334">
        <v>15789880.57</v>
      </c>
      <c r="E8" s="334">
        <v>15789880.57</v>
      </c>
      <c r="F8" s="334">
        <v>4012323.61</v>
      </c>
      <c r="G8" s="807">
        <v>7874159.22</v>
      </c>
      <c r="H8" s="334">
        <v>7416537.54</v>
      </c>
      <c r="I8" s="335">
        <f>IF(E8=0,0,ROUND(G8,2)/ROUND(E8,2))</f>
        <v>0.49868389979849</v>
      </c>
      <c r="J8" s="335"/>
    </row>
    <row r="9" ht="27" customHeight="1">
      <c r="A9" s="808"/>
      <c r="B9" s="809" t="s">
        <v>19</v>
      </c>
      <c r="C9" s="810"/>
      <c r="D9" s="334">
        <v>0</v>
      </c>
      <c r="E9" s="334">
        <v>0</v>
      </c>
      <c r="F9" s="334">
        <v>0</v>
      </c>
      <c r="G9" s="811">
        <v>0</v>
      </c>
      <c r="H9" s="334">
        <v>0</v>
      </c>
      <c r="I9" s="335">
        <f>IF(E9=0,0,ROUND(G9,2)/ROUND(E9,2))</f>
        <v>0</v>
      </c>
      <c r="J9" s="335"/>
    </row>
    <row r="10" ht="27" customHeight="1">
      <c r="A10" s="812"/>
      <c r="B10" s="813" t="s">
        <v>20</v>
      </c>
      <c r="C10" s="814"/>
      <c r="D10" s="334">
        <v>20000</v>
      </c>
      <c r="E10" s="334">
        <v>20000</v>
      </c>
      <c r="F10" s="334">
        <v>8202.98</v>
      </c>
      <c r="G10" s="815">
        <v>16647.06</v>
      </c>
      <c r="H10" s="334">
        <v>13134.93</v>
      </c>
      <c r="I10" s="335">
        <f>IF(E10=0,0,ROUND(G10,2)/ROUND(E10,2))</f>
        <v>0.832353</v>
      </c>
      <c r="J10" s="335"/>
    </row>
    <row r="11" ht="27" customHeight="1">
      <c r="A11" s="816"/>
      <c r="B11" s="817" t="s">
        <v>47</v>
      </c>
      <c r="C11" s="818"/>
      <c r="D11" s="334">
        <v>37409.97</v>
      </c>
      <c r="E11" s="334">
        <v>37409.97</v>
      </c>
      <c r="F11" s="334">
        <v>13019.82</v>
      </c>
      <c r="G11" s="819">
        <v>23847.5</v>
      </c>
      <c r="H11" s="334">
        <v>28415</v>
      </c>
      <c r="I11" s="335">
        <f>IF(E11=0,0,ROUND(G11,2)/ROUND(E11,2))</f>
        <v>0.637463756319505</v>
      </c>
      <c r="J11" s="335"/>
    </row>
    <row r="12" ht="27" customHeight="1">
      <c r="A12" s="820"/>
      <c r="B12" s="821" t="s">
        <v>48</v>
      </c>
      <c r="C12" s="822"/>
      <c r="D12" s="334">
        <v>52942</v>
      </c>
      <c r="E12" s="334">
        <v>52942</v>
      </c>
      <c r="F12" s="334">
        <v>67446</v>
      </c>
      <c r="G12" s="823">
        <v>67446</v>
      </c>
      <c r="H12" s="334">
        <v>30915</v>
      </c>
      <c r="I12" s="335">
        <f>IF(E12=0,0,ROUND(G12,2)/ROUND(E12,2))</f>
        <v>1.2739601828416</v>
      </c>
      <c r="J12" s="335"/>
    </row>
    <row r="13" ht="27" customHeight="1">
      <c r="A13" s="824"/>
      <c r="B13" s="825" t="s">
        <v>24</v>
      </c>
      <c r="C13" s="826"/>
      <c r="D13" s="334">
        <v>0</v>
      </c>
      <c r="E13" s="334">
        <v>0</v>
      </c>
      <c r="F13" s="334">
        <v>0</v>
      </c>
      <c r="G13" s="827">
        <v>0</v>
      </c>
      <c r="H13" s="334">
        <v>0</v>
      </c>
      <c r="I13" s="335">
        <f>IF(E13=0,0,ROUND(G13,2)/ROUND(E13,2))</f>
        <v>0</v>
      </c>
      <c r="J13" s="335"/>
    </row>
    <row r="14" ht="27" customHeight="1">
      <c r="A14" s="828"/>
      <c r="B14" s="829" t="s">
        <v>26</v>
      </c>
      <c r="C14" s="830"/>
      <c r="D14" s="334">
        <v>0</v>
      </c>
      <c r="E14" s="334">
        <v>0</v>
      </c>
      <c r="F14" s="334">
        <v>0</v>
      </c>
      <c r="G14" s="831">
        <v>0</v>
      </c>
      <c r="H14" s="334">
        <v>0</v>
      </c>
      <c r="I14" s="335">
        <f>IF(E14=0,0,ROUND(G14,2)/ROUND(E14,2))</f>
        <v>0</v>
      </c>
      <c r="J14" s="335"/>
    </row>
    <row r="15" ht="27" customHeight="1">
      <c r="A15" s="832"/>
      <c r="B15" s="833" t="s">
        <v>28</v>
      </c>
      <c r="C15" s="834"/>
      <c r="D15" s="334">
        <v>11112723</v>
      </c>
      <c r="E15" s="334">
        <v>11112723</v>
      </c>
      <c r="F15" s="334">
        <v>2264044.27</v>
      </c>
      <c r="G15" s="334">
        <f>G16+G26+G27</f>
        <v>0</v>
      </c>
      <c r="H15" s="334">
        <v>4276338.03</v>
      </c>
      <c r="I15" s="335">
        <f>IF(E15=0,0,ROUND(G15,2)/ROUND(E15,2))</f>
        <v>0</v>
      </c>
      <c r="J15" s="335"/>
    </row>
    <row r="16" ht="27" customHeight="1">
      <c r="A16" s="835"/>
      <c r="B16" s="836" t="s">
        <v>29</v>
      </c>
      <c r="C16" s="837"/>
      <c r="D16" s="334">
        <v>11112723</v>
      </c>
      <c r="E16" s="334">
        <v>11112723</v>
      </c>
      <c r="F16" s="334">
        <v>2264044.27</v>
      </c>
      <c r="G16" s="334">
        <f>SUM(G17:G25)</f>
        <v>4314087.57</v>
      </c>
      <c r="H16" s="334">
        <v>4276338.03</v>
      </c>
      <c r="I16" s="335">
        <f>IF(E16=0,0,ROUND(G16,2)/ROUND(E16,2))</f>
        <v>0.388211563448491</v>
      </c>
      <c r="J16" s="335"/>
    </row>
    <row r="17" ht="27" customHeight="1">
      <c r="A17" s="838"/>
      <c r="B17" s="839" t="s">
        <v>71</v>
      </c>
      <c r="C17" s="840"/>
      <c r="D17" s="334">
        <v>5462640</v>
      </c>
      <c r="E17" s="334">
        <v>5462640</v>
      </c>
      <c r="F17" s="334">
        <v>1918080</v>
      </c>
      <c r="G17" s="841">
        <v>3486240</v>
      </c>
      <c r="H17" s="334">
        <v>3082608</v>
      </c>
      <c r="I17" s="335">
        <f>IF(E17=0,0,ROUND(G17,2)/ROUND(E17,2))</f>
        <v>0.638196915776987</v>
      </c>
      <c r="J17" s="335"/>
    </row>
    <row r="18" ht="27" customHeight="1">
      <c r="A18" s="842"/>
      <c r="B18" s="843" t="s">
        <v>72</v>
      </c>
      <c r="C18" s="844"/>
      <c r="D18" s="334">
        <v>1503912</v>
      </c>
      <c r="E18" s="334">
        <v>1503912</v>
      </c>
      <c r="F18" s="334">
        <v>336514.27</v>
      </c>
      <c r="G18" s="845">
        <v>740780.67</v>
      </c>
      <c r="H18" s="334">
        <v>787795.91</v>
      </c>
      <c r="I18" s="335">
        <f>IF(E18=0,0,ROUND(G18,2)/ROUND(E18,2))</f>
        <v>0.492569159631681</v>
      </c>
      <c r="J18" s="335"/>
    </row>
    <row r="19" ht="27" customHeight="1">
      <c r="A19" s="846"/>
      <c r="B19" s="847" t="s">
        <v>32</v>
      </c>
      <c r="C19" s="848"/>
      <c r="D19" s="334">
        <v>0</v>
      </c>
      <c r="E19" s="334">
        <v>0</v>
      </c>
      <c r="F19" s="334">
        <v>0</v>
      </c>
      <c r="G19" s="849">
        <v>0</v>
      </c>
      <c r="H19" s="334">
        <v>0</v>
      </c>
      <c r="I19" s="335">
        <f>IF(E19=0,0,ROUND(G19,2)/ROUND(E19,2))</f>
        <v>0</v>
      </c>
      <c r="J19" s="335"/>
    </row>
    <row r="20" ht="27" customHeight="1">
      <c r="A20" s="850"/>
      <c r="B20" s="851" t="s">
        <v>73</v>
      </c>
      <c r="C20" s="852"/>
      <c r="D20" s="334">
        <v>0</v>
      </c>
      <c r="E20" s="334">
        <v>0</v>
      </c>
      <c r="F20" s="334">
        <v>0</v>
      </c>
      <c r="G20" s="853">
        <v>0</v>
      </c>
      <c r="H20" s="334">
        <v>0</v>
      </c>
      <c r="I20" s="335">
        <f>IF(E20=0,0,ROUND(G20,2)/ROUND(E20,2))</f>
        <v>0</v>
      </c>
      <c r="J20" s="335"/>
    </row>
    <row r="21" ht="27" customHeight="1">
      <c r="A21" s="854"/>
      <c r="B21" s="855" t="s">
        <v>74</v>
      </c>
      <c r="C21" s="856"/>
      <c r="D21" s="334">
        <v>3783671</v>
      </c>
      <c r="E21" s="334">
        <v>3783671</v>
      </c>
      <c r="F21" s="334">
        <v>0</v>
      </c>
      <c r="G21" s="857">
        <v>0</v>
      </c>
      <c r="H21" s="334">
        <v>154620</v>
      </c>
      <c r="I21" s="335">
        <f>IF(E21=0,0,ROUND(G21,2)/ROUND(E21,2))</f>
        <v>0</v>
      </c>
      <c r="J21" s="335"/>
    </row>
    <row r="22" ht="27" customHeight="1">
      <c r="A22" s="858"/>
      <c r="B22" s="859" t="s">
        <v>75</v>
      </c>
      <c r="C22" s="860"/>
      <c r="D22" s="334">
        <v>262500</v>
      </c>
      <c r="E22" s="334">
        <v>262500</v>
      </c>
      <c r="F22" s="334">
        <v>9450</v>
      </c>
      <c r="G22" s="861">
        <v>86950</v>
      </c>
      <c r="H22" s="334">
        <v>243000</v>
      </c>
      <c r="I22" s="335">
        <f>IF(E22=0,0,ROUND(G22,2)/ROUND(E22,2))</f>
        <v>0.331238095238095</v>
      </c>
      <c r="J22" s="335"/>
    </row>
    <row r="23" ht="27" customHeight="1">
      <c r="A23" s="862"/>
      <c r="B23" s="863" t="s">
        <v>76</v>
      </c>
      <c r="C23" s="864"/>
      <c r="D23" s="334">
        <v>0</v>
      </c>
      <c r="E23" s="334">
        <v>0</v>
      </c>
      <c r="F23" s="334">
        <v>0</v>
      </c>
      <c r="G23" s="865">
        <v>0</v>
      </c>
      <c r="H23" s="334">
        <v>0</v>
      </c>
      <c r="I23" s="335">
        <f>IF(E23=0,0,ROUND(G23,2)/ROUND(E23,2))</f>
        <v>0</v>
      </c>
      <c r="J23" s="335"/>
    </row>
    <row r="24" ht="27" customHeight="1">
      <c r="A24" s="866"/>
      <c r="B24" s="867" t="s">
        <v>77</v>
      </c>
      <c r="C24" s="868"/>
      <c r="D24" s="334">
        <v>100000</v>
      </c>
      <c r="E24" s="334">
        <v>100000</v>
      </c>
      <c r="F24" s="334">
        <v>0</v>
      </c>
      <c r="G24" s="869">
        <v>116.9</v>
      </c>
      <c r="H24" s="334">
        <v>8314.12</v>
      </c>
      <c r="I24" s="335">
        <f>IF(E24=0,0,ROUND(G24,2)/ROUND(E24,2))</f>
        <v>0.001169</v>
      </c>
      <c r="J24" s="335"/>
    </row>
    <row r="25" ht="27" customHeight="1">
      <c r="A25" s="870"/>
      <c r="B25" s="871" t="s">
        <v>78</v>
      </c>
      <c r="C25" s="872"/>
      <c r="D25" s="334">
        <v>0</v>
      </c>
      <c r="E25" s="334">
        <v>0</v>
      </c>
      <c r="F25" s="334">
        <v>0</v>
      </c>
      <c r="G25" s="873">
        <v>0</v>
      </c>
      <c r="H25" s="334">
        <v>0</v>
      </c>
      <c r="I25" s="335">
        <f>IF(E25=0,0,ROUND(G25,2)/ROUND(E25,2))</f>
        <v>0</v>
      </c>
      <c r="J25" s="335"/>
    </row>
    <row r="26" ht="27" customHeight="1">
      <c r="A26" s="874"/>
      <c r="B26" s="875" t="s">
        <v>36</v>
      </c>
      <c r="C26" s="876"/>
      <c r="D26" s="334">
        <v>0</v>
      </c>
      <c r="E26" s="334">
        <v>0</v>
      </c>
      <c r="F26" s="334">
        <v>0</v>
      </c>
      <c r="G26" s="877">
        <v>0</v>
      </c>
      <c r="H26" s="334">
        <v>0</v>
      </c>
      <c r="I26" s="335">
        <f>IF(E26=0,0,ROUND(G26,2)/ROUND(E26,2))</f>
        <v>0</v>
      </c>
      <c r="J26" s="335"/>
    </row>
    <row r="27" ht="27" customHeight="1">
      <c r="A27" s="878"/>
      <c r="B27" s="879" t="s">
        <v>38</v>
      </c>
      <c r="C27" s="880"/>
      <c r="D27" s="334">
        <v>0</v>
      </c>
      <c r="E27" s="334">
        <v>0</v>
      </c>
      <c r="F27" s="334">
        <v>0</v>
      </c>
      <c r="G27" s="881">
        <v>0</v>
      </c>
      <c r="H27" s="334">
        <v>0</v>
      </c>
      <c r="I27" s="335">
        <f>IF(E27=0,0,ROUND(G27,2)/ROUND(E27,2))</f>
        <v>0</v>
      </c>
      <c r="J27" s="335"/>
    </row>
    <row r="28" ht="27" customHeight="1">
      <c r="A28" s="882"/>
      <c r="B28" s="883" t="s">
        <v>40</v>
      </c>
      <c r="C28" s="884"/>
      <c r="D28" s="334">
        <v>4787509.54</v>
      </c>
      <c r="E28" s="334">
        <v>4787509.54</v>
      </c>
      <c r="F28" s="334">
        <f>F6-F15</f>
        <v>1836948.14</v>
      </c>
      <c r="G28" s="334">
        <f>G6-G15</f>
        <v>0</v>
      </c>
      <c r="H28" s="334">
        <v>3212664.44</v>
      </c>
      <c r="I28" s="335">
        <f>IF(E28=0,0,ROUND(G28,2)/ROUND(E28,2))</f>
        <v>0</v>
      </c>
      <c r="J28" s="335"/>
    </row>
    <row r="29" ht="27" customHeight="1">
      <c r="A29" s="885"/>
      <c r="B29" s="886" t="s">
        <v>41</v>
      </c>
      <c r="C29" s="887"/>
      <c r="D29" s="334">
        <f>D5+D28</f>
        <v>6953113.19</v>
      </c>
      <c r="E29" s="334">
        <f>E5+E28</f>
        <v>6953113.19</v>
      </c>
      <c r="F29" s="334">
        <f>F5+F28</f>
        <v>5833615.86</v>
      </c>
      <c r="G29" s="334">
        <f>G5+G28</f>
        <v>2165603.65</v>
      </c>
      <c r="H29" s="334">
        <v>31384291.08</v>
      </c>
      <c r="I29" s="335">
        <f>IF(E29=0,0,ROUND(G29,2)/ROUND(E29,2))</f>
        <v>0.311458132612393</v>
      </c>
      <c r="J29" s="335"/>
    </row>
    <row r="30" ht="27" customHeight="1">
      <c r="A30" s="77"/>
      <c r="B30" s="78"/>
      <c r="C30" s="79"/>
      <c r="D30" s="79"/>
      <c r="E30" s="79"/>
      <c r="F30" s="79"/>
      <c r="G30" s="79"/>
      <c r="H30" s="79"/>
      <c r="I30" s="79"/>
      <c r="J30" s="888" t="s">
        <v>79</v>
      </c>
    </row>
  </sheetData>
  <mergeCells>
    <mergeCell ref="A1:D1"/>
    <mergeCell ref="E1:I1"/>
    <mergeCell ref="I2:J2"/>
    <mergeCell ref="F3:G3"/>
    <mergeCell ref="B4:C4"/>
    <mergeCell ref="B5:C5"/>
    <mergeCell ref="G5"/>
    <mergeCell ref="B6:C6"/>
    <mergeCell ref="G6"/>
    <mergeCell ref="B7:C7"/>
    <mergeCell ref="B8:C8"/>
    <mergeCell ref="G8"/>
    <mergeCell ref="B9:C9"/>
    <mergeCell ref="B10:C10"/>
    <mergeCell ref="B11:C11"/>
    <mergeCell ref="B12:C12"/>
    <mergeCell ref="B13:C13"/>
    <mergeCell ref="B14:C14"/>
    <mergeCell ref="B15:C15"/>
    <mergeCell ref="G15"/>
    <mergeCell ref="B16:C16"/>
    <mergeCell ref="B17:C17"/>
    <mergeCell ref="G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27"/>
    <mergeCell ref="B28:C28"/>
    <mergeCell ref="G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0"/>
  <sheetViews>
    <sheetView topLeftCell="A1" zoomScaleNormal="100" zoomScalePageLayoutView="60" workbookViewId="0">
      <pane topLeftCell="D23" activePane="bottomRight" state="frozen"/>
      <selection activeCell="A1" sqref="A1"/>
    </sheetView>
  </sheetViews>
  <sheetFormatPr defaultColWidth="8" defaultRowHeight="14.25"/>
  <cols>
    <col min="1" max="1" width="25.3176470588235" style="16"/>
    <col min="2" max="2" width="21.1921568627451" style="16"/>
    <col min="3" max="3" width="6.80392156862745" style="16"/>
    <col min="4" max="4" width="20.9686274509804" style="16"/>
    <col min="5" max="5" width="22.8666666666667" style="16"/>
    <col min="6" max="6" width="20.9686274509804" style="16"/>
    <col min="7" max="7" width="22.3058823529412" style="16"/>
    <col min="8" max="8" width="16.3960784313725" style="16"/>
    <col min="9" max="9" width="15.3921568627451" style="16"/>
  </cols>
  <sheetData>
    <row r="1" ht="38.4" customHeight="1">
      <c r="A1" s="23" t="s">
        <v>0</v>
      </c>
      <c r="B1" s="889"/>
      <c r="C1" s="890" t="s">
        <v>80</v>
      </c>
      <c r="D1" s="891"/>
      <c r="E1" s="892"/>
      <c r="F1" s="893"/>
      <c r="G1" s="894"/>
      <c r="H1" s="895"/>
      <c r="I1" s="896"/>
    </row>
    <row r="2" ht="23.4" customHeight="1">
      <c r="A2" s="897" t="s">
        <v>81</v>
      </c>
      <c r="B2" s="898" t="s">
        <v>4</v>
      </c>
      <c r="C2" s="899"/>
      <c r="D2" s="900"/>
      <c r="E2" s="901"/>
      <c r="F2" s="902"/>
      <c r="G2" s="903"/>
      <c r="H2" s="904" t="s">
        <v>82</v>
      </c>
      <c r="I2" s="905"/>
    </row>
    <row r="3" ht="41.4" customHeight="1">
      <c r="A3" s="906" t="s">
        <v>83</v>
      </c>
      <c r="B3" s="907"/>
      <c r="C3" s="908" t="s">
        <v>84</v>
      </c>
      <c r="D3" s="909" t="s">
        <v>8</v>
      </c>
      <c r="E3" s="910" t="s">
        <v>9</v>
      </c>
      <c r="F3" s="911" t="s">
        <v>85</v>
      </c>
      <c r="G3" s="912" t="s">
        <v>86</v>
      </c>
      <c r="H3" s="913" t="s">
        <v>87</v>
      </c>
      <c r="I3" s="914" t="s">
        <v>88</v>
      </c>
    </row>
    <row r="4" ht="27" customHeight="1">
      <c r="A4" s="915" t="s">
        <v>89</v>
      </c>
      <c r="B4" s="916"/>
      <c r="C4" s="917" t="s">
        <v>90</v>
      </c>
      <c r="D4" s="918" t="s">
        <v>90</v>
      </c>
      <c r="E4" s="919" t="s">
        <v>90</v>
      </c>
      <c r="F4" s="920" t="s">
        <v>90</v>
      </c>
      <c r="G4" s="921" t="s">
        <v>90</v>
      </c>
      <c r="H4" s="922" t="s">
        <v>90</v>
      </c>
      <c r="I4" s="923" t="s">
        <v>90</v>
      </c>
    </row>
    <row r="5" ht="27" customHeight="1">
      <c r="A5" s="924" t="s">
        <v>91</v>
      </c>
      <c r="B5" s="925"/>
      <c r="C5" s="926" t="s">
        <v>92</v>
      </c>
      <c r="D5" s="927">
        <v>40970</v>
      </c>
      <c r="E5" s="927">
        <v>40970</v>
      </c>
      <c r="F5" s="927">
        <f>F6+F8+F9</f>
        <v>44130</v>
      </c>
      <c r="G5" s="927">
        <v>38118</v>
      </c>
      <c r="H5" s="928">
        <f>IF(E5=0,0,ROUND(F5,2)/ROUND(E5,2))</f>
        <v>1.07712960702953</v>
      </c>
      <c r="I5" s="928"/>
    </row>
    <row r="6" ht="27" customHeight="1">
      <c r="A6" s="929" t="s">
        <v>93</v>
      </c>
      <c r="B6" s="930"/>
      <c r="C6" s="931" t="s">
        <v>92</v>
      </c>
      <c r="D6" s="927">
        <v>25331</v>
      </c>
      <c r="E6" s="927">
        <v>25331</v>
      </c>
      <c r="F6" s="932">
        <v>29824</v>
      </c>
      <c r="G6" s="927">
        <v>23745</v>
      </c>
      <c r="H6" s="928">
        <f>IF(E6=0,0,ROUND(F6,2)/ROUND(E6,2))</f>
        <v>1.17737160001579</v>
      </c>
      <c r="I6" s="928"/>
    </row>
    <row r="7" ht="27" customHeight="1">
      <c r="A7" s="933" t="s">
        <v>94</v>
      </c>
      <c r="B7" s="934"/>
      <c r="C7" s="935" t="s">
        <v>92</v>
      </c>
      <c r="D7" s="927">
        <v>8220</v>
      </c>
      <c r="E7" s="927">
        <v>8220</v>
      </c>
      <c r="F7" s="936">
        <v>9988</v>
      </c>
      <c r="G7" s="927">
        <v>6676</v>
      </c>
      <c r="H7" s="928">
        <f>IF(E7=0,0,ROUND(F7,2)/ROUND(E7,2))</f>
        <v>1.21508515815085</v>
      </c>
      <c r="I7" s="928"/>
    </row>
    <row r="8" ht="27" customHeight="1">
      <c r="A8" s="937" t="s">
        <v>95</v>
      </c>
      <c r="B8" s="938"/>
      <c r="C8" s="939" t="s">
        <v>92</v>
      </c>
      <c r="D8" s="927">
        <v>0</v>
      </c>
      <c r="E8" s="927">
        <v>0</v>
      </c>
      <c r="F8" s="940">
        <v>0</v>
      </c>
      <c r="G8" s="927">
        <v>0</v>
      </c>
      <c r="H8" s="928">
        <f>IF(E8=0,0,ROUND(F8,2)/ROUND(E8,2))</f>
        <v>0</v>
      </c>
      <c r="I8" s="928"/>
    </row>
    <row r="9" ht="27" customHeight="1">
      <c r="A9" s="941" t="s">
        <v>96</v>
      </c>
      <c r="B9" s="942"/>
      <c r="C9" s="943" t="s">
        <v>92</v>
      </c>
      <c r="D9" s="927">
        <v>15639</v>
      </c>
      <c r="E9" s="927">
        <v>15639</v>
      </c>
      <c r="F9" s="944">
        <v>14306</v>
      </c>
      <c r="G9" s="927">
        <v>14373</v>
      </c>
      <c r="H9" s="928">
        <f>IF(E9=0,0,ROUND(F9,2)/ROUND(E9,2))</f>
        <v>0.914764371123473</v>
      </c>
      <c r="I9" s="928"/>
    </row>
    <row r="10" ht="27" customHeight="1">
      <c r="A10" s="945" t="s">
        <v>97</v>
      </c>
      <c r="B10" s="946"/>
      <c r="C10" s="947" t="s">
        <v>92</v>
      </c>
      <c r="D10" s="927">
        <v>824</v>
      </c>
      <c r="E10" s="927">
        <v>824</v>
      </c>
      <c r="F10" s="948">
        <v>338</v>
      </c>
      <c r="G10" s="927">
        <v>378</v>
      </c>
      <c r="H10" s="928">
        <f>IF(E10=0,0,ROUND(F10,2)/ROUND(E10,2))</f>
        <v>0.410194174757282</v>
      </c>
      <c r="I10" s="928"/>
    </row>
    <row r="11" ht="27" customHeight="1">
      <c r="A11" s="949" t="s">
        <v>98</v>
      </c>
      <c r="B11" s="950"/>
      <c r="C11" s="951" t="s">
        <v>92</v>
      </c>
      <c r="D11" s="927">
        <v>405</v>
      </c>
      <c r="E11" s="927">
        <v>405</v>
      </c>
      <c r="F11" s="952">
        <v>109</v>
      </c>
      <c r="G11" s="927">
        <v>204</v>
      </c>
      <c r="H11" s="928">
        <f>IF(E11=0,0,ROUND(F11,2)/ROUND(E11,2))</f>
        <v>0.269135802469136</v>
      </c>
      <c r="I11" s="928"/>
    </row>
    <row r="12" ht="27" customHeight="1">
      <c r="A12" s="953" t="s">
        <v>99</v>
      </c>
      <c r="B12" s="954"/>
      <c r="C12" s="955" t="s">
        <v>92</v>
      </c>
      <c r="D12" s="927">
        <v>23112</v>
      </c>
      <c r="E12" s="927">
        <v>23112</v>
      </c>
      <c r="F12" s="956">
        <v>17064</v>
      </c>
      <c r="G12" s="927">
        <v>20664</v>
      </c>
      <c r="H12" s="928">
        <f>IF(E12=0,0,ROUND(F12,2)/ROUND(E12,2))</f>
        <v>0.738317757009346</v>
      </c>
      <c r="I12" s="928"/>
    </row>
    <row r="13" ht="27" customHeight="1">
      <c r="A13" s="957" t="s">
        <v>100</v>
      </c>
      <c r="B13" s="958"/>
      <c r="C13" s="959" t="s">
        <v>92</v>
      </c>
      <c r="D13" s="927">
        <v>6620</v>
      </c>
      <c r="E13" s="927">
        <v>6620</v>
      </c>
      <c r="F13" s="960">
        <v>3772</v>
      </c>
      <c r="G13" s="927">
        <v>4571</v>
      </c>
      <c r="H13" s="928">
        <f>IF(E13=0,0,ROUND(F13,2)/ROUND(E13,2))</f>
        <v>0.569788519637462</v>
      </c>
      <c r="I13" s="928"/>
    </row>
    <row r="14" ht="27" customHeight="1">
      <c r="A14" s="961" t="s">
        <v>101</v>
      </c>
      <c r="B14" s="962"/>
      <c r="C14" s="963" t="s">
        <v>6</v>
      </c>
      <c r="D14" s="964">
        <v>1201308635.52</v>
      </c>
      <c r="E14" s="964">
        <v>1201308635.52</v>
      </c>
      <c r="F14" s="965">
        <v>622950000</v>
      </c>
      <c r="G14" s="964">
        <v>575500000</v>
      </c>
      <c r="H14" s="928">
        <f>IF(E14=0,0,ROUND(F14,2)/ROUND(E14,2))</f>
        <v>0.518559495520774</v>
      </c>
      <c r="I14" s="928"/>
    </row>
    <row r="15" ht="27" customHeight="1">
      <c r="A15" s="966" t="s">
        <v>102</v>
      </c>
      <c r="B15" s="967"/>
      <c r="C15" s="968" t="s">
        <v>6</v>
      </c>
      <c r="D15" s="964">
        <v>337946498.4</v>
      </c>
      <c r="E15" s="964">
        <v>337946498.4</v>
      </c>
      <c r="F15" s="969">
        <v>158450000</v>
      </c>
      <c r="G15" s="964">
        <v>121050000</v>
      </c>
      <c r="H15" s="928">
        <f>IF(E15=0,0,ROUND(F15,2)/ROUND(E15,2))</f>
        <v>0.468861197704897</v>
      </c>
      <c r="I15" s="928"/>
    </row>
    <row r="16" ht="27" customHeight="1">
      <c r="A16" s="970" t="s">
        <v>103</v>
      </c>
      <c r="B16" s="971"/>
      <c r="C16" s="972" t="s">
        <v>104</v>
      </c>
      <c r="D16" s="964">
        <v>22.87</v>
      </c>
      <c r="E16" s="964">
        <v>22.87</v>
      </c>
      <c r="F16" s="964">
        <f>IF(F14=0,0,(F19+F23)/F14*100)</f>
        <v>23.3231151520989</v>
      </c>
      <c r="G16" s="964">
        <f>IF(G14=0,0,(G19+G23)/G14*100)</f>
        <v>23.1615689765421</v>
      </c>
      <c r="H16" s="928">
        <f>IF(E16=0,0,ROUND(F16,2)/ROUND(E16,2))</f>
        <v>1.019676432007</v>
      </c>
      <c r="I16" s="928"/>
    </row>
    <row r="17" ht="27" customHeight="1">
      <c r="A17" s="973" t="s">
        <v>105</v>
      </c>
      <c r="B17" s="974"/>
      <c r="C17" s="975" t="s">
        <v>106</v>
      </c>
      <c r="D17" s="964">
        <v>51977.7</v>
      </c>
      <c r="E17" s="964">
        <v>51977.7</v>
      </c>
      <c r="F17" s="964">
        <f>IF(F12=0,0,F14/F12)</f>
        <v>36506.6807313643</v>
      </c>
      <c r="G17" s="964">
        <f>IF(G12=0,0,G14/G12)</f>
        <v>27850.3677893922</v>
      </c>
      <c r="H17" s="928">
        <f>IF(E17=0,0,ROUND(F17,2)/ROUND(E17,2))</f>
        <v>0.702352739732616</v>
      </c>
      <c r="I17" s="928"/>
    </row>
    <row r="18" ht="27" customHeight="1">
      <c r="A18" s="976" t="s">
        <v>107</v>
      </c>
      <c r="B18" s="977"/>
      <c r="C18" s="978" t="s">
        <v>90</v>
      </c>
      <c r="D18" s="979" t="s">
        <v>90</v>
      </c>
      <c r="E18" s="980" t="s">
        <v>90</v>
      </c>
      <c r="F18" s="981" t="s">
        <v>90</v>
      </c>
      <c r="G18" s="982" t="s">
        <v>90</v>
      </c>
      <c r="H18" s="983" t="s">
        <v>90</v>
      </c>
      <c r="I18" s="984" t="s">
        <v>90</v>
      </c>
    </row>
    <row r="19" ht="27" customHeight="1">
      <c r="A19" s="985" t="s">
        <v>108</v>
      </c>
      <c r="B19" s="986"/>
      <c r="C19" s="987" t="s">
        <v>6</v>
      </c>
      <c r="D19" s="964">
        <v>274796212.59</v>
      </c>
      <c r="E19" s="964">
        <v>274796212.59</v>
      </c>
      <c r="F19" s="988">
        <v>145291345.84</v>
      </c>
      <c r="G19" s="964">
        <v>133294829.46</v>
      </c>
      <c r="H19" s="928">
        <f>IF(E19=0,0,ROUND(F19,2)/ROUND(E19,2))</f>
        <v>0.528723975016267</v>
      </c>
      <c r="I19" s="928"/>
    </row>
    <row r="20" ht="27" customHeight="1">
      <c r="A20" s="989" t="s">
        <v>109</v>
      </c>
      <c r="B20" s="990"/>
      <c r="C20" s="991" t="s">
        <v>90</v>
      </c>
      <c r="D20" s="992" t="s">
        <v>90</v>
      </c>
      <c r="E20" s="993" t="s">
        <v>90</v>
      </c>
      <c r="F20" s="994" t="s">
        <v>90</v>
      </c>
      <c r="G20" s="995" t="s">
        <v>90</v>
      </c>
      <c r="H20" s="996" t="s">
        <v>90</v>
      </c>
      <c r="I20" s="997" t="s">
        <v>90</v>
      </c>
    </row>
    <row r="21" ht="27" customHeight="1">
      <c r="A21" s="998" t="s">
        <v>110</v>
      </c>
      <c r="B21" s="999"/>
      <c r="C21" s="1000" t="s">
        <v>6</v>
      </c>
      <c r="D21" s="964">
        <v>14000000</v>
      </c>
      <c r="E21" s="964">
        <v>14000000</v>
      </c>
      <c r="F21" s="1001">
        <v>14000000</v>
      </c>
      <c r="G21" s="964">
        <v>14000000</v>
      </c>
      <c r="H21" s="928">
        <f>IF(E21=0,0,ROUND(F21,2)/ROUND(E21,2))</f>
        <v>1</v>
      </c>
      <c r="I21" s="928"/>
    </row>
    <row r="22" ht="27" customHeight="1">
      <c r="A22" s="1002" t="s">
        <v>111</v>
      </c>
      <c r="B22" s="1003"/>
      <c r="C22" s="1004" t="s">
        <v>6</v>
      </c>
      <c r="D22" s="964">
        <v>0</v>
      </c>
      <c r="E22" s="964">
        <v>0</v>
      </c>
      <c r="F22" s="1005">
        <v>0</v>
      </c>
      <c r="G22" s="964">
        <v>0</v>
      </c>
      <c r="H22" s="928">
        <f>IF(E22=0,0,ROUND(F22,2)/ROUND(E22,2))</f>
        <v>0</v>
      </c>
      <c r="I22" s="928"/>
    </row>
    <row r="23" ht="27" customHeight="1">
      <c r="A23" s="1006" t="s">
        <v>112</v>
      </c>
      <c r="B23" s="1007"/>
      <c r="C23" s="1008" t="s">
        <v>6</v>
      </c>
      <c r="D23" s="964">
        <v>0</v>
      </c>
      <c r="E23" s="964">
        <v>0</v>
      </c>
      <c r="F23" s="1009">
        <v>0</v>
      </c>
      <c r="G23" s="964">
        <v>0</v>
      </c>
      <c r="H23" s="928">
        <f>IF(E23=0,0,ROUND(F23,2)/ROUND(E23,2))</f>
        <v>0</v>
      </c>
      <c r="I23" s="928"/>
    </row>
    <row r="24" ht="27" customHeight="1">
      <c r="A24" s="1010" t="s">
        <v>113</v>
      </c>
      <c r="B24" s="1011"/>
      <c r="C24" s="1012" t="s">
        <v>6</v>
      </c>
      <c r="D24" s="964">
        <v>14000000</v>
      </c>
      <c r="E24" s="964">
        <v>14000000</v>
      </c>
      <c r="F24" s="1013">
        <v>14000000</v>
      </c>
      <c r="G24" s="964">
        <v>14000000</v>
      </c>
      <c r="H24" s="928">
        <f>IF(E24=0,0,ROUND(F24,2)/ROUND(E24,2))</f>
        <v>1</v>
      </c>
      <c r="I24" s="928"/>
    </row>
    <row r="25" ht="27" customHeight="1">
      <c r="A25" s="1014" t="s">
        <v>114</v>
      </c>
      <c r="B25" s="1015"/>
      <c r="C25" s="1016" t="s">
        <v>6</v>
      </c>
      <c r="D25" s="964">
        <v>0</v>
      </c>
      <c r="E25" s="964">
        <v>0</v>
      </c>
      <c r="F25" s="1017">
        <v>0</v>
      </c>
      <c r="G25" s="964">
        <v>0</v>
      </c>
      <c r="H25" s="928">
        <f>IF(E25=0,0,ROUND(F25,2)/ROUND(E25,2))</f>
        <v>0</v>
      </c>
      <c r="I25" s="928"/>
    </row>
    <row r="26" ht="27" customHeight="1">
      <c r="A26" s="1018" t="s">
        <v>115</v>
      </c>
      <c r="B26" s="1019"/>
      <c r="C26" s="1020" t="s">
        <v>6</v>
      </c>
      <c r="D26" s="964">
        <v>2300000</v>
      </c>
      <c r="E26" s="964">
        <v>2300000</v>
      </c>
      <c r="F26" s="1021">
        <v>3690627.3</v>
      </c>
      <c r="G26" s="964">
        <v>1245391.23</v>
      </c>
      <c r="H26" s="928">
        <f>IF(E26=0,0,ROUND(F26,2)/ROUND(E26,2))</f>
        <v>1.60462056521739</v>
      </c>
      <c r="I26" s="928"/>
    </row>
    <row r="27" ht="27" customHeight="1">
      <c r="A27" s="1022" t="s">
        <v>116</v>
      </c>
      <c r="B27" s="1023"/>
      <c r="C27" s="1024" t="s">
        <v>90</v>
      </c>
      <c r="D27" s="1025" t="s">
        <v>90</v>
      </c>
      <c r="E27" s="1026" t="s">
        <v>90</v>
      </c>
      <c r="F27" s="1027" t="s">
        <v>90</v>
      </c>
      <c r="G27" s="1028" t="s">
        <v>90</v>
      </c>
      <c r="H27" s="1029" t="s">
        <v>90</v>
      </c>
      <c r="I27" s="1030" t="s">
        <v>90</v>
      </c>
    </row>
    <row r="28" ht="27" customHeight="1">
      <c r="A28" s="1031" t="s">
        <v>117</v>
      </c>
      <c r="B28" s="1032"/>
      <c r="C28" s="1033" t="s">
        <v>92</v>
      </c>
      <c r="D28" s="1034">
        <v>0</v>
      </c>
      <c r="E28" s="1034">
        <v>0</v>
      </c>
      <c r="F28" s="1035">
        <v>0</v>
      </c>
      <c r="G28" s="1036">
        <v>0</v>
      </c>
      <c r="H28" s="1037">
        <f>IF(E28=0,0,ROUND(F28,2)/ROUND(E28,2))</f>
        <v>0</v>
      </c>
      <c r="I28" s="1037"/>
    </row>
    <row r="29" ht="27" customHeight="1">
      <c r="A29" s="1038" t="s">
        <v>118</v>
      </c>
      <c r="B29" s="1039"/>
      <c r="C29" s="1040" t="s">
        <v>92</v>
      </c>
      <c r="D29" s="1041">
        <v>0</v>
      </c>
      <c r="E29" s="1041">
        <v>0</v>
      </c>
      <c r="F29" s="1042">
        <v>0</v>
      </c>
      <c r="G29" s="1041">
        <v>0</v>
      </c>
      <c r="H29" s="1043">
        <f>IF(E29=0,0,ROUND(F29,2)/ROUND(E29,2))</f>
        <v>0</v>
      </c>
      <c r="I29" s="1043"/>
    </row>
    <row r="30" ht="27" customHeight="1">
      <c r="A30" s="1044" t="s">
        <v>119</v>
      </c>
      <c r="B30" s="1045"/>
      <c r="C30" s="1046" t="s">
        <v>92</v>
      </c>
      <c r="D30" s="1047">
        <v>0</v>
      </c>
      <c r="E30" s="1047">
        <v>0</v>
      </c>
      <c r="F30" s="1048">
        <v>0</v>
      </c>
      <c r="G30" s="1047">
        <v>0</v>
      </c>
      <c r="H30" s="1049">
        <f>IF(E30=0,0,ROUND(F30,2)/ROUND(E30,2))</f>
        <v>0</v>
      </c>
      <c r="I30" s="1049"/>
    </row>
    <row r="31" ht="27" customHeight="1">
      <c r="A31" s="1050" t="s">
        <v>120</v>
      </c>
      <c r="B31" s="1051"/>
      <c r="C31" s="1052" t="s">
        <v>90</v>
      </c>
      <c r="D31" s="1053" t="s">
        <v>90</v>
      </c>
      <c r="E31" s="1054" t="s">
        <v>90</v>
      </c>
      <c r="F31" s="1055" t="s">
        <v>90</v>
      </c>
      <c r="G31" s="1056" t="s">
        <v>90</v>
      </c>
      <c r="H31" s="1057" t="s">
        <v>90</v>
      </c>
      <c r="I31" s="1058" t="s">
        <v>90</v>
      </c>
    </row>
    <row r="32" ht="27" customHeight="1">
      <c r="A32" s="1059" t="s">
        <v>121</v>
      </c>
      <c r="B32" s="1060"/>
      <c r="C32" s="1061" t="s">
        <v>92</v>
      </c>
      <c r="D32" s="927">
        <v>0</v>
      </c>
      <c r="E32" s="927">
        <v>0</v>
      </c>
      <c r="F32" s="927">
        <f>F33+F34</f>
        <v>0</v>
      </c>
      <c r="G32" s="927">
        <v>0</v>
      </c>
      <c r="H32" s="928">
        <f>IF(E32=0,0,ROUND(F32,2)/ROUND(E32,2))</f>
        <v>0</v>
      </c>
      <c r="I32" s="928"/>
    </row>
    <row r="33" ht="27" customHeight="1">
      <c r="A33" s="1062" t="s">
        <v>122</v>
      </c>
      <c r="B33" s="1063"/>
      <c r="C33" s="1064" t="s">
        <v>92</v>
      </c>
      <c r="D33" s="927">
        <v>0</v>
      </c>
      <c r="E33" s="927">
        <v>0</v>
      </c>
      <c r="F33" s="1065">
        <v>0</v>
      </c>
      <c r="G33" s="927">
        <v>0</v>
      </c>
      <c r="H33" s="928">
        <f>IF(E33=0,0,ROUND(F33,2)/ROUND(E33,2))</f>
        <v>0</v>
      </c>
      <c r="I33" s="928"/>
    </row>
    <row r="34" ht="27" customHeight="1">
      <c r="A34" s="1066" t="s">
        <v>123</v>
      </c>
      <c r="B34" s="1067"/>
      <c r="C34" s="1068" t="s">
        <v>92</v>
      </c>
      <c r="D34" s="927">
        <v>0</v>
      </c>
      <c r="E34" s="927">
        <v>0</v>
      </c>
      <c r="F34" s="1069">
        <v>0</v>
      </c>
      <c r="G34" s="927">
        <v>0</v>
      </c>
      <c r="H34" s="928">
        <f>IF(E34=0,0,ROUND(F34,2)/ROUND(E34,2))</f>
        <v>0</v>
      </c>
      <c r="I34" s="928"/>
    </row>
    <row r="35" ht="27" customHeight="1">
      <c r="A35" s="1070" t="s">
        <v>124</v>
      </c>
      <c r="B35" s="1071"/>
      <c r="C35" s="1072" t="s">
        <v>92</v>
      </c>
      <c r="D35" s="927">
        <v>0</v>
      </c>
      <c r="E35" s="927">
        <v>0</v>
      </c>
      <c r="F35" s="1073">
        <v>0</v>
      </c>
      <c r="G35" s="927">
        <v>0</v>
      </c>
      <c r="H35" s="928">
        <f>IF(E35=0,0,ROUND(F35,2)/ROUND(E35,2))</f>
        <v>0</v>
      </c>
      <c r="I35" s="928"/>
    </row>
    <row r="36" ht="27" customHeight="1">
      <c r="A36" s="1074" t="s">
        <v>125</v>
      </c>
      <c r="B36" s="1075"/>
      <c r="C36" s="1076" t="s">
        <v>6</v>
      </c>
      <c r="D36" s="964">
        <v>0</v>
      </c>
      <c r="E36" s="964">
        <v>0</v>
      </c>
      <c r="F36" s="1077">
        <v>0</v>
      </c>
      <c r="G36" s="964">
        <v>0</v>
      </c>
      <c r="H36" s="928">
        <f>IF(E36=0,0,ROUND(F36,2)/ROUND(E36,2))</f>
        <v>0</v>
      </c>
      <c r="I36" s="928"/>
    </row>
    <row r="37" ht="27" customHeight="1">
      <c r="A37" s="1078" t="s">
        <v>126</v>
      </c>
      <c r="B37" s="1079"/>
      <c r="C37" s="1080" t="s">
        <v>104</v>
      </c>
      <c r="D37" s="964">
        <v>0</v>
      </c>
      <c r="E37" s="964">
        <v>0</v>
      </c>
      <c r="F37" s="964">
        <v>0</v>
      </c>
      <c r="G37" s="964">
        <v>0</v>
      </c>
      <c r="H37" s="928">
        <f>IF(E37=0,0,ROUND(F37,2)/ROUND(E37,2))</f>
        <v>0</v>
      </c>
      <c r="I37" s="928"/>
    </row>
    <row r="38" ht="27" customHeight="1">
      <c r="A38" s="1081" t="s">
        <v>127</v>
      </c>
      <c r="B38" s="1082"/>
      <c r="C38" s="1083" t="s">
        <v>106</v>
      </c>
      <c r="D38" s="964">
        <v>0</v>
      </c>
      <c r="E38" s="964">
        <v>0</v>
      </c>
      <c r="F38" s="964">
        <f>IF(F35=0,0,F36/F35)</f>
        <v>0</v>
      </c>
      <c r="G38" s="964">
        <f>IF(G35=0,0,G36/G35)</f>
        <v>0</v>
      </c>
      <c r="H38" s="928">
        <f>IF(E38=0,0,ROUND(F38,2)/ROUND(E38,2))</f>
        <v>0</v>
      </c>
      <c r="I38" s="928"/>
    </row>
    <row r="39" ht="27" customHeight="1">
      <c r="A39" s="1084" t="s">
        <v>128</v>
      </c>
      <c r="B39" s="1085"/>
      <c r="C39" s="1086" t="s">
        <v>106</v>
      </c>
      <c r="D39" s="964">
        <v>84930</v>
      </c>
      <c r="E39" s="964">
        <v>84930</v>
      </c>
      <c r="F39" s="1087">
        <v>84930</v>
      </c>
      <c r="G39" s="964">
        <v>75600</v>
      </c>
      <c r="H39" s="964">
        <f>IF(E39=0,0,ROUND(F39,2)/ROUND(E39,2))</f>
        <v>1</v>
      </c>
      <c r="I39" s="928"/>
    </row>
    <row r="40" ht="27" customHeight="1">
      <c r="A40" s="143"/>
      <c r="B40" s="144"/>
      <c r="C40" s="145"/>
      <c r="D40" s="145"/>
      <c r="E40" s="145"/>
      <c r="F40" s="145"/>
      <c r="G40" s="145"/>
      <c r="H40" s="146"/>
      <c r="I40" s="147" t="s">
        <v>129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rintOptions horizontalCentered="1"/>
  <pageMargins left="1.18110236220472" right="1.18110236220472" top="1.18110236220472" bottom="1.18110236220472" header="0.51181" footer="0.51181"/>
  <pageSetup paperSize="9" scale="7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7"/>
  <sheetViews>
    <sheetView topLeftCell="A1" zoomScaleNormal="100" zoomScalePageLayoutView="60" workbookViewId="0">
      <pane topLeftCell="D23" activePane="bottomRight" state="frozen"/>
      <selection activeCell="A1" sqref="A1"/>
    </sheetView>
  </sheetViews>
  <sheetFormatPr defaultColWidth="8" defaultRowHeight="14.25"/>
  <cols>
    <col min="1" max="1" width="16.5058823529412" style="16"/>
    <col min="2" max="2" width="31.0078431372549" style="16"/>
    <col min="3" max="3" width="10.5960784313725" style="16"/>
    <col min="4" max="4" width="20.9686274509804" style="16"/>
    <col min="5" max="5" width="22.1960784313725" style="16"/>
    <col min="6" max="6" width="20.9686274509804" style="16"/>
    <col min="7" max="7" width="20.9686274509804" style="16"/>
    <col min="8" max="8" width="16.2823529411765" style="16"/>
    <col min="9" max="9" width="15.3921568627451" style="16"/>
  </cols>
  <sheetData>
    <row r="1" ht="39" customHeight="1">
      <c r="A1" s="23" t="s">
        <v>0</v>
      </c>
      <c r="B1" s="1088"/>
      <c r="C1" s="1089" t="s">
        <v>130</v>
      </c>
      <c r="D1" s="1090"/>
      <c r="E1" s="1091"/>
      <c r="F1" s="1092"/>
      <c r="G1" s="1093"/>
      <c r="H1" s="1094"/>
      <c r="I1" s="1095"/>
    </row>
    <row r="2" ht="24" customHeight="1">
      <c r="A2" s="1096" t="s">
        <v>81</v>
      </c>
      <c r="B2" s="1097" t="s">
        <v>4</v>
      </c>
      <c r="C2" s="1098"/>
      <c r="D2" s="1099"/>
      <c r="E2" s="1100"/>
      <c r="F2" s="1101"/>
      <c r="G2" s="1102"/>
      <c r="H2" s="1103" t="s">
        <v>131</v>
      </c>
      <c r="I2" s="1104"/>
    </row>
    <row r="3" ht="41.4" customHeight="1">
      <c r="A3" s="1105" t="s">
        <v>132</v>
      </c>
      <c r="B3" s="1106"/>
      <c r="C3" s="1107" t="s">
        <v>84</v>
      </c>
      <c r="D3" s="1108" t="s">
        <v>8</v>
      </c>
      <c r="E3" s="1109" t="s">
        <v>9</v>
      </c>
      <c r="F3" s="1110" t="s">
        <v>85</v>
      </c>
      <c r="G3" s="1111" t="s">
        <v>86</v>
      </c>
      <c r="H3" s="1112" t="s">
        <v>87</v>
      </c>
      <c r="I3" s="1113" t="s">
        <v>88</v>
      </c>
    </row>
    <row r="4" ht="27" customHeight="1">
      <c r="A4" s="1114" t="s">
        <v>133</v>
      </c>
      <c r="B4" s="1115"/>
      <c r="C4" s="1116" t="s">
        <v>90</v>
      </c>
      <c r="D4" s="1117" t="s">
        <v>90</v>
      </c>
      <c r="E4" s="1118" t="s">
        <v>90</v>
      </c>
      <c r="F4" s="1119" t="s">
        <v>90</v>
      </c>
      <c r="G4" s="1120" t="s">
        <v>90</v>
      </c>
      <c r="H4" s="1121" t="s">
        <v>90</v>
      </c>
      <c r="I4" s="1122" t="s">
        <v>90</v>
      </c>
    </row>
    <row r="5" ht="27" customHeight="1">
      <c r="A5" s="1123" t="s">
        <v>134</v>
      </c>
      <c r="B5" s="1124"/>
      <c r="C5" s="1125" t="s">
        <v>92</v>
      </c>
      <c r="D5" s="1126">
        <v>32812</v>
      </c>
      <c r="E5" s="1126">
        <v>32812</v>
      </c>
      <c r="F5" s="1126">
        <f>F6+F8</f>
        <v>33638</v>
      </c>
      <c r="G5" s="1126">
        <v>32521</v>
      </c>
      <c r="H5" s="1126">
        <f>IF(E5=0,0,ROUND(F5,2)/ROUND(E5,2))</f>
        <v>1.02517371693283</v>
      </c>
      <c r="I5" s="586"/>
    </row>
    <row r="6" ht="27" customHeight="1">
      <c r="A6" s="1127" t="s">
        <v>135</v>
      </c>
      <c r="B6" s="1128"/>
      <c r="C6" s="1129" t="s">
        <v>92</v>
      </c>
      <c r="D6" s="1126">
        <v>24879</v>
      </c>
      <c r="E6" s="1126">
        <v>24879</v>
      </c>
      <c r="F6" s="1130">
        <v>25367</v>
      </c>
      <c r="G6" s="1126">
        <v>24748</v>
      </c>
      <c r="H6" s="1126">
        <f>IF(E6=0,0,ROUND(F6,2)/ROUND(E6,2))</f>
        <v>1.01961493629165</v>
      </c>
      <c r="I6" s="586"/>
    </row>
    <row r="7" ht="27" customHeight="1">
      <c r="A7" s="1131" t="s">
        <v>136</v>
      </c>
      <c r="B7" s="1132"/>
      <c r="C7" s="1133" t="s">
        <v>92</v>
      </c>
      <c r="D7" s="1126">
        <v>0</v>
      </c>
      <c r="E7" s="1126">
        <v>0</v>
      </c>
      <c r="F7" s="1134">
        <v>0</v>
      </c>
      <c r="G7" s="1126">
        <v>0</v>
      </c>
      <c r="H7" s="1126">
        <f>IF(E7=0,0,ROUND(F7,2)/ROUND(E7,2))</f>
        <v>0</v>
      </c>
      <c r="I7" s="586"/>
    </row>
    <row r="8" ht="27" customHeight="1">
      <c r="A8" s="1135" t="s">
        <v>137</v>
      </c>
      <c r="B8" s="1136"/>
      <c r="C8" s="1137" t="s">
        <v>92</v>
      </c>
      <c r="D8" s="1126">
        <v>7933</v>
      </c>
      <c r="E8" s="1126">
        <v>7933</v>
      </c>
      <c r="F8" s="1138">
        <v>8271</v>
      </c>
      <c r="G8" s="1126">
        <v>7773</v>
      </c>
      <c r="H8" s="1126">
        <f>IF(E8=0,0,ROUND(F8,2)/ROUND(E8,2))</f>
        <v>1.04260683221984</v>
      </c>
      <c r="I8" s="586"/>
    </row>
    <row r="9" ht="27" customHeight="1">
      <c r="A9" s="1139" t="s">
        <v>136</v>
      </c>
      <c r="B9" s="1140"/>
      <c r="C9" s="1141" t="s">
        <v>92</v>
      </c>
      <c r="D9" s="1126">
        <v>0</v>
      </c>
      <c r="E9" s="1126">
        <v>0</v>
      </c>
      <c r="F9" s="1142">
        <v>0</v>
      </c>
      <c r="G9" s="1143">
        <v>0</v>
      </c>
      <c r="H9" s="1126">
        <f>IF(E9=0,0,ROUND(F9,2)/ROUND(E9,2))</f>
        <v>0</v>
      </c>
      <c r="I9" s="586"/>
    </row>
    <row r="10" ht="27" customHeight="1">
      <c r="A10" s="1144" t="s">
        <v>138</v>
      </c>
      <c r="B10" s="1145"/>
      <c r="C10" s="1146" t="s">
        <v>92</v>
      </c>
      <c r="D10" s="1126">
        <v>24879</v>
      </c>
      <c r="E10" s="1126">
        <v>24879</v>
      </c>
      <c r="F10" s="1147">
        <v>25212</v>
      </c>
      <c r="G10" s="1148">
        <v>24748</v>
      </c>
      <c r="H10" s="1149">
        <f>IF(E10=0,0,ROUND(F10,2)/ROUND(E10,2))</f>
        <v>1.01338478234656</v>
      </c>
      <c r="I10" s="586"/>
    </row>
    <row r="11" ht="27" customHeight="1">
      <c r="A11" s="1150" t="s">
        <v>136</v>
      </c>
      <c r="B11" s="1151"/>
      <c r="C11" s="1152" t="s">
        <v>92</v>
      </c>
      <c r="D11" s="1126">
        <v>0</v>
      </c>
      <c r="E11" s="1126">
        <v>0</v>
      </c>
      <c r="F11" s="1153">
        <v>0</v>
      </c>
      <c r="G11" s="1126">
        <v>0</v>
      </c>
      <c r="H11" s="1126">
        <f>IF(E11=0,0,ROUND(F11,2)/ROUND(E11,2))</f>
        <v>0</v>
      </c>
      <c r="I11" s="586"/>
    </row>
    <row r="12" ht="27" customHeight="1">
      <c r="A12" s="1154" t="s">
        <v>139</v>
      </c>
      <c r="B12" s="1155"/>
      <c r="C12" s="1156" t="s">
        <v>6</v>
      </c>
      <c r="D12" s="585">
        <v>1756233421.64</v>
      </c>
      <c r="E12" s="585">
        <v>1756233421.64</v>
      </c>
      <c r="F12" s="585">
        <f>F15+F16</f>
        <v>828387485.59</v>
      </c>
      <c r="G12" s="1157">
        <f>G15+G16</f>
        <v>756925277.24</v>
      </c>
      <c r="H12" s="585">
        <f>IF(E12=0,0,ROUND(F12,2)/ROUND(E12,2))</f>
        <v>0.471684159624088</v>
      </c>
      <c r="I12" s="586"/>
    </row>
    <row r="13" ht="27" customHeight="1">
      <c r="A13" s="1158" t="s">
        <v>140</v>
      </c>
      <c r="B13" s="1159"/>
      <c r="C13" s="1160" t="s">
        <v>90</v>
      </c>
      <c r="D13" s="1161" t="s">
        <v>90</v>
      </c>
      <c r="E13" s="1162" t="s">
        <v>90</v>
      </c>
      <c r="F13" s="1163" t="s">
        <v>90</v>
      </c>
      <c r="G13" s="1164" t="s">
        <v>90</v>
      </c>
      <c r="H13" s="1165" t="s">
        <v>90</v>
      </c>
      <c r="I13" s="1166" t="s">
        <v>90</v>
      </c>
    </row>
    <row r="14" ht="27" customHeight="1">
      <c r="A14" s="1167" t="s">
        <v>141</v>
      </c>
      <c r="B14" s="1168"/>
      <c r="C14" s="1169" t="s">
        <v>6</v>
      </c>
      <c r="D14" s="334">
        <v>1756233421.64</v>
      </c>
      <c r="E14" s="334">
        <v>1756233421.64</v>
      </c>
      <c r="F14" s="1170">
        <v>828387485.59</v>
      </c>
      <c r="G14" s="1171">
        <v>756925277.24</v>
      </c>
      <c r="H14" s="1171">
        <f>IF(E14=0,0,ROUND(F14,2)/ROUND(E14,2))</f>
        <v>0.471684159624088</v>
      </c>
      <c r="I14" s="1172"/>
    </row>
    <row r="15" ht="27" customHeight="1">
      <c r="A15" s="1173" t="s">
        <v>142</v>
      </c>
      <c r="B15" s="1174"/>
      <c r="C15" s="1175" t="s">
        <v>6</v>
      </c>
      <c r="D15" s="334">
        <v>1756233421.64</v>
      </c>
      <c r="E15" s="334">
        <v>1756233421.64</v>
      </c>
      <c r="F15" s="1176">
        <v>828387485.59</v>
      </c>
      <c r="G15" s="1157">
        <v>756925277.24</v>
      </c>
      <c r="H15" s="585">
        <f>IF(E15=0,0,ROUND(F15,2)/ROUND(E15,2))</f>
        <v>0.471684159624088</v>
      </c>
      <c r="I15" s="586"/>
    </row>
    <row r="16" ht="27" customHeight="1">
      <c r="A16" s="1177" t="s">
        <v>143</v>
      </c>
      <c r="B16" s="1178"/>
      <c r="C16" s="1179" t="s">
        <v>6</v>
      </c>
      <c r="D16" s="1180">
        <v>0</v>
      </c>
      <c r="E16" s="1180">
        <v>0</v>
      </c>
      <c r="F16" s="1181">
        <v>0</v>
      </c>
      <c r="G16" s="1182">
        <v>0</v>
      </c>
      <c r="H16" s="1157">
        <f>IF(E16=0,0,ROUND(F16,2)/ROUND(E16,2))</f>
        <v>0</v>
      </c>
      <c r="I16" s="1183"/>
    </row>
    <row r="17" ht="27" customHeight="1">
      <c r="A17" s="1184" t="s">
        <v>144</v>
      </c>
      <c r="B17" s="1185"/>
      <c r="C17" s="1186" t="s">
        <v>104</v>
      </c>
      <c r="D17" s="334">
        <v>10.5</v>
      </c>
      <c r="E17" s="334">
        <v>10.5</v>
      </c>
      <c r="F17" s="1187">
        <f>IF(F12=0,0,(F20+F24)/F12*100)</f>
        <v>10.1999999999783</v>
      </c>
      <c r="G17" s="1171">
        <v>10.5</v>
      </c>
      <c r="H17" s="1171">
        <f>IF(E17=0,0,ROUND(F17,2)/ROUND(E17,2))</f>
        <v>0.971428571428571</v>
      </c>
      <c r="I17" s="1172"/>
    </row>
    <row r="18" ht="27" customHeight="1">
      <c r="A18" s="1188" t="s">
        <v>145</v>
      </c>
      <c r="B18" s="1189"/>
      <c r="C18" s="1190" t="s">
        <v>106</v>
      </c>
      <c r="D18" s="1191">
        <v>70591</v>
      </c>
      <c r="E18" s="1191">
        <v>70591</v>
      </c>
      <c r="F18" s="1192">
        <f>IF(F10=0,0,F12/F10)</f>
        <v>32856.8731393781</v>
      </c>
      <c r="G18" s="585">
        <v>30585.31</v>
      </c>
      <c r="H18" s="585">
        <f>IF(E18=0,0,ROUND(F18,2)/ROUND(E18,2))</f>
        <v>0.465454094714624</v>
      </c>
      <c r="I18" s="586"/>
    </row>
    <row r="19" ht="27" customHeight="1">
      <c r="A19" s="1193" t="s">
        <v>146</v>
      </c>
      <c r="B19" s="1194"/>
      <c r="C19" s="1195" t="s">
        <v>90</v>
      </c>
      <c r="D19" s="1196" t="s">
        <v>90</v>
      </c>
      <c r="E19" s="1197" t="s">
        <v>90</v>
      </c>
      <c r="F19" s="1198" t="s">
        <v>90</v>
      </c>
      <c r="G19" s="1199" t="s">
        <v>90</v>
      </c>
      <c r="H19" s="1200" t="s">
        <v>90</v>
      </c>
      <c r="I19" s="1201" t="s">
        <v>90</v>
      </c>
    </row>
    <row r="20" ht="27" customHeight="1">
      <c r="A20" s="1202" t="s">
        <v>147</v>
      </c>
      <c r="B20" s="1203"/>
      <c r="C20" s="1204" t="s">
        <v>6</v>
      </c>
      <c r="D20" s="1191">
        <v>184404509.27</v>
      </c>
      <c r="E20" s="1191">
        <v>184404509.27</v>
      </c>
      <c r="F20" s="1205">
        <v>84495523.53</v>
      </c>
      <c r="G20" s="585">
        <v>79477154.11</v>
      </c>
      <c r="H20" s="585">
        <f>IF(E20=0,0,ROUND(F20,2)/ROUND(E20,2))</f>
        <v>0.458207469353604</v>
      </c>
      <c r="I20" s="586"/>
    </row>
    <row r="21" ht="27" customHeight="1">
      <c r="A21" s="1206" t="s">
        <v>148</v>
      </c>
      <c r="B21" s="1207"/>
      <c r="C21" s="1208" t="s">
        <v>90</v>
      </c>
      <c r="D21" s="1209" t="s">
        <v>90</v>
      </c>
      <c r="E21" s="1210" t="s">
        <v>90</v>
      </c>
      <c r="F21" s="1211" t="s">
        <v>90</v>
      </c>
      <c r="G21" s="1212" t="s">
        <v>90</v>
      </c>
      <c r="H21" s="1213" t="s">
        <v>90</v>
      </c>
      <c r="I21" s="1214" t="s">
        <v>90</v>
      </c>
    </row>
    <row r="22" ht="27" customHeight="1">
      <c r="A22" s="1215" t="s">
        <v>149</v>
      </c>
      <c r="B22" s="1216"/>
      <c r="C22" s="1217" t="s">
        <v>6</v>
      </c>
      <c r="D22" s="1218">
        <v>0</v>
      </c>
      <c r="E22" s="1218">
        <v>0</v>
      </c>
      <c r="F22" s="1219">
        <v>0</v>
      </c>
      <c r="G22" s="585">
        <v>0</v>
      </c>
      <c r="H22" s="585">
        <f>IF(E22=0,0,ROUND(F22,2)/ROUND(E22,2))</f>
        <v>0</v>
      </c>
      <c r="I22" s="586"/>
    </row>
    <row r="23" ht="27" customHeight="1">
      <c r="A23" s="1220" t="s">
        <v>150</v>
      </c>
      <c r="B23" s="1221"/>
      <c r="C23" s="1222" t="s">
        <v>6</v>
      </c>
      <c r="D23" s="1218">
        <v>0</v>
      </c>
      <c r="E23" s="1218">
        <v>0</v>
      </c>
      <c r="F23" s="1223">
        <v>0</v>
      </c>
      <c r="G23" s="585">
        <v>0</v>
      </c>
      <c r="H23" s="585">
        <f>IF(E23=0,0,ROUND(F23,2)/ROUND(E23,2))</f>
        <v>0</v>
      </c>
      <c r="I23" s="586"/>
    </row>
    <row r="24" ht="27" customHeight="1">
      <c r="A24" s="1224" t="s">
        <v>151</v>
      </c>
      <c r="B24" s="1225"/>
      <c r="C24" s="1226" t="s">
        <v>6</v>
      </c>
      <c r="D24" s="1218">
        <v>0</v>
      </c>
      <c r="E24" s="1218">
        <v>0</v>
      </c>
      <c r="F24" s="1227">
        <v>0</v>
      </c>
      <c r="G24" s="585">
        <v>0</v>
      </c>
      <c r="H24" s="585">
        <f>IF(E24=0,0,ROUND(F24,2)/ROUND(E24,2))</f>
        <v>0</v>
      </c>
      <c r="I24" s="586"/>
    </row>
    <row r="25" ht="27" customHeight="1">
      <c r="A25" s="1228" t="s">
        <v>152</v>
      </c>
      <c r="B25" s="1229"/>
      <c r="C25" s="1230" t="s">
        <v>6</v>
      </c>
      <c r="D25" s="1218">
        <v>0</v>
      </c>
      <c r="E25" s="1218">
        <v>0</v>
      </c>
      <c r="F25" s="1218">
        <f>F22-F23+F24</f>
        <v>0</v>
      </c>
      <c r="G25" s="585">
        <v>0</v>
      </c>
      <c r="H25" s="585">
        <f>IF(E25=0,0,ROUND(F25,2)/ROUND(E25,2))</f>
        <v>0</v>
      </c>
      <c r="I25" s="586"/>
    </row>
    <row r="26" ht="27" customHeight="1">
      <c r="A26" s="1231" t="s">
        <v>153</v>
      </c>
      <c r="B26" s="1232"/>
      <c r="C26" s="1233" t="s">
        <v>6</v>
      </c>
      <c r="D26" s="1171">
        <v>0</v>
      </c>
      <c r="E26" s="1171">
        <v>0</v>
      </c>
      <c r="F26" s="1234">
        <v>0</v>
      </c>
      <c r="G26" s="585">
        <v>0</v>
      </c>
      <c r="H26" s="585">
        <f>IF(E26=0,0,ROUND(F26,2)/ROUND(E26,2))</f>
        <v>0</v>
      </c>
      <c r="I26" s="586"/>
    </row>
    <row r="27" ht="27" customHeight="1">
      <c r="A27" s="1235" t="s">
        <v>154</v>
      </c>
      <c r="B27" s="1236"/>
      <c r="C27" s="1237" t="s">
        <v>6</v>
      </c>
      <c r="D27" s="1157">
        <v>0</v>
      </c>
      <c r="E27" s="1157">
        <v>0</v>
      </c>
      <c r="F27" s="1238">
        <v>0</v>
      </c>
      <c r="G27" s="1157">
        <v>0</v>
      </c>
      <c r="H27" s="1157">
        <f>IF(E27=0,0,ROUND(F27,2)/ROUND(E27,2))</f>
        <v>0</v>
      </c>
      <c r="I27" s="1183"/>
    </row>
    <row r="28" ht="27" customHeight="1">
      <c r="A28" s="1239" t="s">
        <v>155</v>
      </c>
      <c r="B28" s="1240"/>
      <c r="C28" s="1241" t="s">
        <v>90</v>
      </c>
      <c r="D28" s="1242" t="s">
        <v>90</v>
      </c>
      <c r="E28" s="1243" t="s">
        <v>90</v>
      </c>
      <c r="F28" s="1244" t="s">
        <v>90</v>
      </c>
      <c r="G28" s="1245" t="s">
        <v>90</v>
      </c>
      <c r="H28" s="1246" t="s">
        <v>90</v>
      </c>
      <c r="I28" s="1247" t="s">
        <v>90</v>
      </c>
    </row>
    <row r="29" ht="27" customHeight="1">
      <c r="A29" s="1248" t="s">
        <v>156</v>
      </c>
      <c r="B29" s="1249"/>
      <c r="C29" s="1250" t="s">
        <v>92</v>
      </c>
      <c r="D29" s="1126">
        <v>372026</v>
      </c>
      <c r="E29" s="1126">
        <v>372026</v>
      </c>
      <c r="F29" s="1251">
        <v>367952</v>
      </c>
      <c r="G29" s="1126">
        <v>374453</v>
      </c>
      <c r="H29" s="1126">
        <f>IF(E29=0,0,ROUND(F29,2)/ROUND(E29,2))</f>
        <v>0.98904915247859</v>
      </c>
      <c r="I29" s="586"/>
    </row>
    <row r="30" ht="27" customHeight="1">
      <c r="A30" s="1252" t="s">
        <v>157</v>
      </c>
      <c r="B30" s="1253"/>
      <c r="C30" s="1254" t="s">
        <v>106</v>
      </c>
      <c r="D30" s="585">
        <v>1100</v>
      </c>
      <c r="E30" s="585">
        <v>1100</v>
      </c>
      <c r="F30" s="585">
        <f>F31+F32</f>
        <v>1100</v>
      </c>
      <c r="G30" s="585">
        <f>G31+G32</f>
        <v>1050</v>
      </c>
      <c r="H30" s="585">
        <f>IF(E30=0,0,ROUND(F30,2)/ROUND(E30,2))</f>
        <v>1</v>
      </c>
      <c r="I30" s="586"/>
    </row>
    <row r="31" ht="27" customHeight="1">
      <c r="A31" s="1255" t="s">
        <v>158</v>
      </c>
      <c r="B31" s="1256"/>
      <c r="C31" s="1257" t="s">
        <v>106</v>
      </c>
      <c r="D31" s="585">
        <v>400</v>
      </c>
      <c r="E31" s="585">
        <v>400</v>
      </c>
      <c r="F31" s="1258">
        <v>400</v>
      </c>
      <c r="G31" s="585">
        <v>380</v>
      </c>
      <c r="H31" s="585">
        <f>IF(E31=0,0,ROUND(F31,2)/ROUND(E31,2))</f>
        <v>1</v>
      </c>
      <c r="I31" s="586"/>
    </row>
    <row r="32" ht="27" customHeight="1">
      <c r="A32" s="1259" t="s">
        <v>159</v>
      </c>
      <c r="B32" s="1260"/>
      <c r="C32" s="1261" t="s">
        <v>106</v>
      </c>
      <c r="D32" s="585">
        <v>700</v>
      </c>
      <c r="E32" s="585">
        <v>700</v>
      </c>
      <c r="F32" s="1262">
        <v>700</v>
      </c>
      <c r="G32" s="585">
        <v>670</v>
      </c>
      <c r="H32" s="585">
        <f>IF(E32=0,0,ROUND(F32,2)/ROUND(E32,2))</f>
        <v>1</v>
      </c>
      <c r="I32" s="586"/>
    </row>
    <row r="33" ht="27" customHeight="1">
      <c r="A33" s="1263" t="s">
        <v>160</v>
      </c>
      <c r="B33" s="1264"/>
      <c r="C33" s="1265" t="s">
        <v>90</v>
      </c>
      <c r="D33" s="1266" t="s">
        <v>90</v>
      </c>
      <c r="E33" s="1267" t="s">
        <v>90</v>
      </c>
      <c r="F33" s="1268" t="s">
        <v>90</v>
      </c>
      <c r="G33" s="1269" t="s">
        <v>90</v>
      </c>
      <c r="H33" s="1270" t="s">
        <v>90</v>
      </c>
      <c r="I33" s="1271" t="s">
        <v>90</v>
      </c>
    </row>
    <row r="34" ht="27" customHeight="1">
      <c r="A34" s="1272" t="s">
        <v>161</v>
      </c>
      <c r="B34" s="1273"/>
      <c r="C34" s="1274" t="s">
        <v>92</v>
      </c>
      <c r="D34" s="1143">
        <v>372026</v>
      </c>
      <c r="E34" s="1143">
        <v>372026</v>
      </c>
      <c r="F34" s="1275">
        <v>367952</v>
      </c>
      <c r="G34" s="1126">
        <v>374453</v>
      </c>
      <c r="H34" s="1143">
        <f>IF(E34=0,0,ROUND(F34,2)/ROUND(E34,2))</f>
        <v>0.98904915247859</v>
      </c>
      <c r="I34" s="1183"/>
    </row>
    <row r="35" ht="27" customHeight="1">
      <c r="A35" s="1276" t="s">
        <v>162</v>
      </c>
      <c r="B35" s="1277"/>
      <c r="C35" s="1278" t="s">
        <v>106</v>
      </c>
      <c r="D35" s="1218">
        <v>93</v>
      </c>
      <c r="E35" s="1218">
        <v>93</v>
      </c>
      <c r="F35" s="1279">
        <v>93</v>
      </c>
      <c r="G35" s="1280">
        <v>93</v>
      </c>
      <c r="H35" s="1218">
        <f>IF(E35=0,0,ROUND(F35,2)/ROUND(E35,2))</f>
        <v>1</v>
      </c>
      <c r="I35" s="1281"/>
    </row>
    <row r="36" ht="27" customHeight="1">
      <c r="A36" s="1282" t="s">
        <v>163</v>
      </c>
      <c r="B36" s="1283"/>
      <c r="C36" s="1284" t="s">
        <v>106</v>
      </c>
      <c r="D36" s="1171">
        <v>93</v>
      </c>
      <c r="E36" s="1171">
        <v>93</v>
      </c>
      <c r="F36" s="1171">
        <v>0</v>
      </c>
      <c r="G36" s="1171">
        <v>0</v>
      </c>
      <c r="H36" s="1171">
        <f>IF(E36=0,0,ROUND(F36,2)/ROUND(E36,2))</f>
        <v>0</v>
      </c>
      <c r="I36" s="1172"/>
    </row>
    <row r="37" ht="27" customHeight="1">
      <c r="A37" s="196"/>
      <c r="B37" s="50"/>
      <c r="C37" s="50"/>
      <c r="D37" s="50"/>
      <c r="E37" s="50"/>
      <c r="F37" s="50"/>
      <c r="G37" s="50"/>
      <c r="H37" s="50"/>
      <c r="I37" s="147" t="s">
        <v>164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5"/>
  <sheetViews>
    <sheetView topLeftCell="A1" zoomScaleNormal="100" zoomScalePageLayoutView="60" workbookViewId="0">
      <pane topLeftCell="D5" activePane="bottomRight" state="frozen"/>
      <selection activeCell="A1" sqref="A1"/>
    </sheetView>
  </sheetViews>
  <sheetFormatPr defaultColWidth="8" defaultRowHeight="14.25"/>
  <cols>
    <col min="1" max="1" width="14.1647058823529" style="16"/>
    <col min="2" max="2" width="37.5882352941176" style="16"/>
    <col min="3" max="3" width="8.25098039215686" style="16"/>
    <col min="4" max="4" width="20.9686274509804" style="16"/>
    <col min="5" max="5" width="22.8666666666667" style="16"/>
    <col min="6" max="6" width="22.4196078431373" style="16"/>
    <col min="7" max="7" width="23.0901960784314" style="16"/>
    <col min="8" max="8" width="16.5058823529412" style="16"/>
    <col min="9" max="9" width="15.3921568627451" style="16"/>
  </cols>
  <sheetData>
    <row r="1" ht="39" customHeight="1">
      <c r="A1" s="23" t="s">
        <v>0</v>
      </c>
      <c r="B1" s="1285"/>
      <c r="C1" s="1286" t="s">
        <v>165</v>
      </c>
      <c r="D1" s="1287"/>
      <c r="E1" s="1288"/>
      <c r="F1" s="1289"/>
      <c r="G1" s="1290"/>
      <c r="H1" s="1291"/>
      <c r="I1" s="1292"/>
    </row>
    <row r="2" ht="24" customHeight="1">
      <c r="A2" s="1293" t="s">
        <v>81</v>
      </c>
      <c r="B2" s="1294" t="s">
        <v>4</v>
      </c>
      <c r="C2" s="1295"/>
      <c r="D2" s="1296"/>
      <c r="E2" s="1297"/>
      <c r="F2" s="1298"/>
      <c r="G2" s="1299"/>
      <c r="H2" s="1300" t="s">
        <v>166</v>
      </c>
      <c r="I2" s="1301"/>
    </row>
    <row r="3" ht="41.4" customHeight="1">
      <c r="A3" s="1302" t="s">
        <v>167</v>
      </c>
      <c r="B3" s="1303"/>
      <c r="C3" s="1304" t="s">
        <v>84</v>
      </c>
      <c r="D3" s="1305" t="s">
        <v>8</v>
      </c>
      <c r="E3" s="1306" t="s">
        <v>9</v>
      </c>
      <c r="F3" s="1307" t="s">
        <v>85</v>
      </c>
      <c r="G3" s="1308" t="s">
        <v>86</v>
      </c>
      <c r="H3" s="1309" t="s">
        <v>87</v>
      </c>
      <c r="I3" s="1310" t="s">
        <v>168</v>
      </c>
    </row>
    <row r="4" ht="27" customHeight="1">
      <c r="A4" s="1311" t="s">
        <v>169</v>
      </c>
      <c r="B4" s="1312"/>
      <c r="C4" s="1313" t="s">
        <v>90</v>
      </c>
      <c r="D4" s="1314" t="s">
        <v>90</v>
      </c>
      <c r="E4" s="1315" t="s">
        <v>90</v>
      </c>
      <c r="F4" s="1316" t="s">
        <v>90</v>
      </c>
      <c r="G4" s="1317" t="s">
        <v>90</v>
      </c>
      <c r="H4" s="1318" t="s">
        <v>90</v>
      </c>
      <c r="I4" s="1319" t="s">
        <v>90</v>
      </c>
    </row>
    <row r="5" ht="27" customHeight="1">
      <c r="A5" s="1320" t="s">
        <v>170</v>
      </c>
      <c r="B5" s="1321"/>
      <c r="C5" s="1322" t="s">
        <v>92</v>
      </c>
      <c r="D5" s="1126">
        <v>24896</v>
      </c>
      <c r="E5" s="1126">
        <v>24896</v>
      </c>
      <c r="F5" s="1323">
        <v>24712</v>
      </c>
      <c r="G5" s="585">
        <v>23298</v>
      </c>
      <c r="H5" s="586">
        <f>IF(E5=0,0,ROUND(F5,2)/ROUND(E5,2))</f>
        <v>0.992609254498715</v>
      </c>
      <c r="I5" s="586"/>
    </row>
    <row r="6" ht="27" customHeight="1">
      <c r="A6" s="1324" t="s">
        <v>171</v>
      </c>
      <c r="B6" s="1325"/>
      <c r="C6" s="1326" t="s">
        <v>92</v>
      </c>
      <c r="D6" s="1126">
        <v>24588</v>
      </c>
      <c r="E6" s="1126">
        <v>24588</v>
      </c>
      <c r="F6" s="1327">
        <v>24503</v>
      </c>
      <c r="G6" s="585">
        <v>22936</v>
      </c>
      <c r="H6" s="586">
        <f>IF(E6=0,0,ROUND(F6,2)/ROUND(E6,2))</f>
        <v>0.996543029119896</v>
      </c>
      <c r="I6" s="586"/>
    </row>
    <row r="7" ht="27" customHeight="1">
      <c r="A7" s="1328" t="s">
        <v>172</v>
      </c>
      <c r="B7" s="1329"/>
      <c r="C7" s="1330" t="s">
        <v>90</v>
      </c>
      <c r="D7" s="1331" t="s">
        <v>90</v>
      </c>
      <c r="E7" s="1332" t="s">
        <v>90</v>
      </c>
      <c r="F7" s="1333" t="s">
        <v>90</v>
      </c>
      <c r="G7" s="1334" t="s">
        <v>90</v>
      </c>
      <c r="H7" s="1335" t="s">
        <v>90</v>
      </c>
      <c r="I7" s="1336" t="s">
        <v>90</v>
      </c>
    </row>
    <row r="8" ht="27" customHeight="1">
      <c r="A8" s="1337" t="s">
        <v>173</v>
      </c>
      <c r="B8" s="1338"/>
      <c r="C8" s="1339" t="s">
        <v>6</v>
      </c>
      <c r="D8" s="585">
        <v>1578988057</v>
      </c>
      <c r="E8" s="585">
        <v>1578988057</v>
      </c>
      <c r="F8" s="1340">
        <v>787415922</v>
      </c>
      <c r="G8" s="585">
        <v>741653754</v>
      </c>
      <c r="H8" s="586">
        <f>IF(E8=0,0,ROUND(F8,2)/ROUND(E8,2))</f>
        <v>0.49868389979849</v>
      </c>
      <c r="I8" s="586"/>
    </row>
    <row r="9" ht="27" customHeight="1">
      <c r="A9" s="1341" t="s">
        <v>174</v>
      </c>
      <c r="B9" s="1342"/>
      <c r="C9" s="1343" t="s">
        <v>6</v>
      </c>
      <c r="D9" s="585">
        <v>1578988057</v>
      </c>
      <c r="E9" s="585">
        <v>1578988057</v>
      </c>
      <c r="F9" s="1344">
        <v>787415922</v>
      </c>
      <c r="G9" s="585">
        <v>741653754</v>
      </c>
      <c r="H9" s="586">
        <f>IF(E9=0,0,ROUND(F9,2)/ROUND(E9,2))</f>
        <v>0.49868389979849</v>
      </c>
      <c r="I9" s="586"/>
    </row>
    <row r="10" ht="27" customHeight="1">
      <c r="A10" s="1345" t="s">
        <v>175</v>
      </c>
      <c r="B10" s="1346"/>
      <c r="C10" s="1347" t="s">
        <v>104</v>
      </c>
      <c r="D10" s="585">
        <v>1</v>
      </c>
      <c r="E10" s="585">
        <v>1</v>
      </c>
      <c r="F10" s="585">
        <v>1</v>
      </c>
      <c r="G10" s="585">
        <v>1</v>
      </c>
      <c r="H10" s="586">
        <f>IF(E10=0,0,ROUND(F10,2)/ROUND(E10,2))</f>
        <v>1</v>
      </c>
      <c r="I10" s="586"/>
    </row>
    <row r="11" ht="27" customHeight="1">
      <c r="A11" s="1348" t="s">
        <v>176</v>
      </c>
      <c r="B11" s="1349"/>
      <c r="C11" s="1350" t="s">
        <v>106</v>
      </c>
      <c r="D11" s="1157">
        <v>64217.83</v>
      </c>
      <c r="E11" s="1157">
        <v>64217.83</v>
      </c>
      <c r="F11" s="1157">
        <f>IF(F6=0,0,F9/F6)</f>
        <v>32135.4904297433</v>
      </c>
      <c r="G11" s="1157">
        <v>32335.79</v>
      </c>
      <c r="H11" s="586">
        <f>IF(E11=0,0,ROUND(F11,2)/ROUND(E11,2))</f>
        <v>0.500413825879822</v>
      </c>
      <c r="I11" s="586"/>
    </row>
    <row r="12" ht="31.2" customHeight="1">
      <c r="A12" s="1351" t="s">
        <v>177</v>
      </c>
      <c r="B12" s="1352"/>
      <c r="C12" s="1353" t="s">
        <v>178</v>
      </c>
      <c r="D12" s="1354">
        <v>3372</v>
      </c>
      <c r="E12" s="1354">
        <v>3372</v>
      </c>
      <c r="F12" s="1355">
        <v>2152</v>
      </c>
      <c r="G12" s="1171">
        <v>1987</v>
      </c>
      <c r="H12" s="586">
        <f>IF(E12=0,0,ROUND(F12,2)/ROUND(E12,2))</f>
        <v>0.638196915776987</v>
      </c>
      <c r="I12" s="586"/>
    </row>
    <row r="13" ht="27" customHeight="1">
      <c r="A13" s="1356" t="s">
        <v>179</v>
      </c>
      <c r="B13" s="1357"/>
      <c r="C13" s="1358" t="s">
        <v>178</v>
      </c>
      <c r="D13" s="1126">
        <v>3372</v>
      </c>
      <c r="E13" s="1126">
        <v>3372</v>
      </c>
      <c r="F13" s="1359">
        <v>1705</v>
      </c>
      <c r="G13" s="585">
        <v>1917</v>
      </c>
      <c r="H13" s="586">
        <f>IF(E13=0,0,ROUND(F13,2)/ROUND(E13,2))</f>
        <v>0.505634638196916</v>
      </c>
      <c r="I13" s="586"/>
    </row>
    <row r="14" ht="37.8" customHeight="1">
      <c r="A14" s="1360" t="s">
        <v>180</v>
      </c>
      <c r="B14" s="1361"/>
      <c r="C14" s="1362" t="s">
        <v>92</v>
      </c>
      <c r="D14" s="1126">
        <v>12261</v>
      </c>
      <c r="E14" s="1126">
        <v>12261</v>
      </c>
      <c r="F14" s="1363">
        <v>0</v>
      </c>
      <c r="G14" s="585">
        <v>420</v>
      </c>
      <c r="H14" s="586">
        <f>IF(E14=0,0,ROUND(F14,2)/ROUND(E14,2))</f>
        <v>0</v>
      </c>
      <c r="I14" s="586"/>
    </row>
    <row r="15" ht="27" customHeight="1">
      <c r="A15" s="1364" t="s">
        <v>181</v>
      </c>
      <c r="B15" s="1365"/>
      <c r="C15" s="1366" t="s">
        <v>92</v>
      </c>
      <c r="D15" s="585">
        <v>175</v>
      </c>
      <c r="E15" s="585">
        <v>175</v>
      </c>
      <c r="F15" s="1367">
        <v>53</v>
      </c>
      <c r="G15" s="585">
        <v>176</v>
      </c>
      <c r="H15" s="586">
        <f>IF(E15=0,0,ROUND(F15,2)/ROUND(E15,2))</f>
        <v>0.302857142857143</v>
      </c>
      <c r="I15" s="586"/>
    </row>
    <row r="16" ht="27" customHeight="1">
      <c r="A16" s="1368" t="s">
        <v>182</v>
      </c>
      <c r="B16" s="1369"/>
      <c r="C16" s="1370" t="s">
        <v>90</v>
      </c>
      <c r="D16" s="1371" t="s">
        <v>90</v>
      </c>
      <c r="E16" s="1372" t="s">
        <v>90</v>
      </c>
      <c r="F16" s="1373" t="s">
        <v>90</v>
      </c>
      <c r="G16" s="1374" t="s">
        <v>90</v>
      </c>
      <c r="H16" s="1375" t="s">
        <v>90</v>
      </c>
      <c r="I16" s="1376" t="s">
        <v>90</v>
      </c>
    </row>
    <row r="17" ht="27" customHeight="1">
      <c r="A17" s="1377" t="s">
        <v>134</v>
      </c>
      <c r="B17" s="1378"/>
      <c r="C17" s="1379" t="s">
        <v>92</v>
      </c>
      <c r="D17" s="1126">
        <v>25591</v>
      </c>
      <c r="E17" s="1126">
        <v>25591</v>
      </c>
      <c r="F17" s="1380">
        <v>26047</v>
      </c>
      <c r="G17" s="585">
        <v>25093</v>
      </c>
      <c r="H17" s="586">
        <f>IF(E17=0,0,ROUND(F17,2)/ROUND(E17,2))</f>
        <v>1.01781876440936</v>
      </c>
      <c r="I17" s="586"/>
    </row>
    <row r="18" ht="27" customHeight="1">
      <c r="A18" s="1381" t="s">
        <v>138</v>
      </c>
      <c r="B18" s="1382"/>
      <c r="C18" s="1383" t="s">
        <v>92</v>
      </c>
      <c r="D18" s="1126">
        <v>23701</v>
      </c>
      <c r="E18" s="1126">
        <v>23701</v>
      </c>
      <c r="F18" s="1384">
        <v>23312</v>
      </c>
      <c r="G18" s="585">
        <v>22941</v>
      </c>
      <c r="H18" s="586">
        <f>IF(E18=0,0,ROUND(F18,2)/ROUND(E18,2))</f>
        <v>0.983587190413907</v>
      </c>
      <c r="I18" s="586"/>
    </row>
    <row r="19" ht="27" customHeight="1">
      <c r="A19" s="1385" t="s">
        <v>139</v>
      </c>
      <c r="B19" s="1386"/>
      <c r="C19" s="1387" t="s">
        <v>6</v>
      </c>
      <c r="D19" s="585">
        <v>1629609657</v>
      </c>
      <c r="E19" s="585">
        <v>1629609657</v>
      </c>
      <c r="F19" s="1388">
        <v>830580000</v>
      </c>
      <c r="G19" s="585">
        <v>724320000</v>
      </c>
      <c r="H19" s="586">
        <f>IF(E19=0,0,ROUND(F19,2)/ROUND(E19,2))</f>
        <v>0.509680337516557</v>
      </c>
      <c r="I19" s="586"/>
    </row>
    <row r="20" ht="27" customHeight="1">
      <c r="A20" s="1389" t="s">
        <v>144</v>
      </c>
      <c r="B20" s="1390"/>
      <c r="C20" s="1391" t="s">
        <v>104</v>
      </c>
      <c r="D20" s="585">
        <v>0.53</v>
      </c>
      <c r="E20" s="585">
        <v>0.53</v>
      </c>
      <c r="F20" s="585">
        <f>IF(F19=0,0,F23/F19*100)</f>
        <v>0.516812598425197</v>
      </c>
      <c r="G20" s="585">
        <v>0.6</v>
      </c>
      <c r="H20" s="586">
        <f>IF(E20=0,0,ROUND(F20,2)/ROUND(E20,2))</f>
        <v>0.981132075471698</v>
      </c>
      <c r="I20" s="586"/>
    </row>
    <row r="21" ht="27" customHeight="1">
      <c r="A21" s="1392" t="s">
        <v>145</v>
      </c>
      <c r="B21" s="1393"/>
      <c r="C21" s="1394" t="s">
        <v>106</v>
      </c>
      <c r="D21" s="585">
        <v>68757</v>
      </c>
      <c r="E21" s="585">
        <v>68757</v>
      </c>
      <c r="F21" s="585">
        <f>IF(F18=0,0,F19/F18)</f>
        <v>35628.860672615</v>
      </c>
      <c r="G21" s="585">
        <v>31573.17</v>
      </c>
      <c r="H21" s="586">
        <f>IF(E21=0,0,ROUND(F21,2)/ROUND(E21,2))</f>
        <v>0.518185202961153</v>
      </c>
      <c r="I21" s="586"/>
    </row>
    <row r="22" ht="27" customHeight="1">
      <c r="A22" s="1395" t="s">
        <v>183</v>
      </c>
      <c r="B22" s="1396"/>
      <c r="C22" s="1397" t="s">
        <v>6</v>
      </c>
      <c r="D22" s="585">
        <v>9371931</v>
      </c>
      <c r="E22" s="585">
        <v>9371931</v>
      </c>
      <c r="F22" s="1398">
        <v>5072853.85</v>
      </c>
      <c r="G22" s="585">
        <v>4454480.51</v>
      </c>
      <c r="H22" s="586">
        <f>IF(E22=0,0,ROUND(F22,2)/ROUND(E22,2))</f>
        <v>0.541281604612753</v>
      </c>
      <c r="I22" s="586"/>
    </row>
    <row r="23" ht="27" customHeight="1">
      <c r="A23" s="1399" t="s">
        <v>184</v>
      </c>
      <c r="B23" s="1400"/>
      <c r="C23" s="1401" t="s">
        <v>6</v>
      </c>
      <c r="D23" s="585">
        <v>8636931</v>
      </c>
      <c r="E23" s="585">
        <v>8636931</v>
      </c>
      <c r="F23" s="1402">
        <v>4292542.08</v>
      </c>
      <c r="G23" s="585">
        <v>4334480.51</v>
      </c>
      <c r="H23" s="586">
        <f>IF(E23=0,0,ROUND(F23,2)/ROUND(E23,2))</f>
        <v>0.49699853802236</v>
      </c>
      <c r="I23" s="586"/>
    </row>
    <row r="24" ht="27" customHeight="1">
      <c r="A24" s="1403" t="s">
        <v>185</v>
      </c>
      <c r="B24" s="1404"/>
      <c r="C24" s="1405" t="s">
        <v>92</v>
      </c>
      <c r="D24" s="1126">
        <v>172</v>
      </c>
      <c r="E24" s="1126">
        <v>172</v>
      </c>
      <c r="F24" s="1406">
        <v>149</v>
      </c>
      <c r="G24" s="585">
        <v>132</v>
      </c>
      <c r="H24" s="1183">
        <f>IF(E24=0,0,ROUND(F24,2)/ROUND(E24,2))</f>
        <v>0.866279069767442</v>
      </c>
      <c r="I24" s="1183"/>
    </row>
    <row r="25" ht="27" customHeight="1">
      <c r="A25" s="196"/>
      <c r="B25" s="202"/>
      <c r="C25" s="50"/>
      <c r="D25" s="50"/>
      <c r="E25" s="50"/>
      <c r="F25" s="50"/>
      <c r="G25" s="50"/>
      <c r="H25" s="50"/>
      <c r="I25" s="1407" t="s">
        <v>186</v>
      </c>
    </row>
  </sheetData>
  <mergeCells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3"/>
  <sheetViews>
    <sheetView topLeftCell="A1" zoomScaleNormal="100" zoomScalePageLayoutView="60" workbookViewId="0">
      <pane topLeftCell="C127" activePane="bottomRight" state="frozen"/>
      <selection activeCell="A1" sqref="A1"/>
    </sheetView>
  </sheetViews>
  <sheetFormatPr defaultColWidth="8" defaultRowHeight="14.25"/>
  <cols>
    <col min="1" max="1" width="22.6117647058824" style="16"/>
    <col min="2" max="2" width="25.3490196078431" style="16"/>
    <col min="3" max="3" width="25.0470588235294" style="16"/>
    <col min="4" max="4" width="10.2392156862745" style="16"/>
    <col min="5" max="5" width="9.42745098039216" style="16"/>
    <col min="6" max="6" width="9.32549019607843" style="16"/>
    <col min="7" max="7" width="6.69019607843137" style="16"/>
    <col min="8" max="8" width="63.3764705882353" style="16"/>
  </cols>
  <sheetData>
    <row r="1" ht="36.6" customHeight="1">
      <c r="A1" s="203" t="s">
        <v>0</v>
      </c>
      <c r="B1" s="1408"/>
      <c r="C1" s="1409" t="s">
        <v>187</v>
      </c>
      <c r="D1" s="1410"/>
      <c r="E1" s="1411"/>
      <c r="F1" s="1412"/>
      <c r="G1" s="1413"/>
      <c r="H1" s="1414"/>
    </row>
    <row r="2" ht="21.6" customHeight="1">
      <c r="A2" s="1415" t="s">
        <v>188</v>
      </c>
      <c r="B2" s="1416"/>
      <c r="C2" s="1417"/>
      <c r="D2" s="1418"/>
      <c r="E2" s="1419"/>
      <c r="F2" s="1420"/>
      <c r="G2" s="1421"/>
      <c r="H2" s="1422"/>
    </row>
    <row r="3" ht="21.6" customHeight="1">
      <c r="A3" s="1423" t="s">
        <v>4</v>
      </c>
      <c r="B3" s="1424"/>
      <c r="C3" s="1425" t="s">
        <v>0</v>
      </c>
      <c r="D3" s="1426"/>
      <c r="E3" s="1427"/>
      <c r="F3" s="1428"/>
      <c r="G3" s="1429"/>
      <c r="H3" s="1430" t="s">
        <v>189</v>
      </c>
    </row>
    <row r="4" ht="21.6" customHeight="1">
      <c r="A4" s="1431" t="s">
        <v>167</v>
      </c>
      <c r="B4" s="1432" t="s">
        <v>190</v>
      </c>
      <c r="C4" s="1433" t="s">
        <v>191</v>
      </c>
      <c r="D4" s="1434" t="s">
        <v>192</v>
      </c>
      <c r="E4" s="1435" t="s">
        <v>193</v>
      </c>
      <c r="F4" s="1436"/>
      <c r="G4" s="1437" t="s">
        <v>194</v>
      </c>
      <c r="H4" s="1438" t="s">
        <v>195</v>
      </c>
    </row>
    <row r="5" ht="21.6" customHeight="1">
      <c r="A5" s="1439"/>
      <c r="B5" s="1440"/>
      <c r="C5" s="1441"/>
      <c r="D5" s="1442"/>
      <c r="E5" s="1443" t="s">
        <v>196</v>
      </c>
      <c r="F5" s="1444" t="s">
        <v>197</v>
      </c>
      <c r="G5" s="1445"/>
      <c r="H5" s="1446"/>
    </row>
    <row r="6" ht="21.6" customHeight="1">
      <c r="A6" s="1447" t="s">
        <v>198</v>
      </c>
      <c r="B6" s="1448"/>
      <c r="C6" s="1449"/>
      <c r="D6" s="1450"/>
      <c r="E6" s="1451"/>
      <c r="F6" s="1452"/>
      <c r="G6" s="1453"/>
      <c r="H6" s="1454"/>
    </row>
    <row r="7" ht="21.6" customHeight="1">
      <c r="A7" s="1455" t="s">
        <v>199</v>
      </c>
      <c r="B7" s="1456" t="s">
        <v>200</v>
      </c>
      <c r="C7" s="1457">
        <v>301129903.59</v>
      </c>
      <c r="D7" s="1458"/>
      <c r="E7" s="1459"/>
      <c r="F7" s="1460"/>
      <c r="G7" s="1461"/>
      <c r="H7" s="1462"/>
    </row>
    <row r="8" ht="21.6" customHeight="1">
      <c r="A8" s="1463"/>
      <c r="B8" s="1464" t="s">
        <v>11</v>
      </c>
      <c r="C8" s="1465">
        <v>160423410.88</v>
      </c>
      <c r="D8" s="1466"/>
      <c r="E8" s="1467"/>
      <c r="F8" s="1468"/>
      <c r="G8" s="1469"/>
      <c r="H8" s="1470"/>
    </row>
    <row r="9" ht="21.6" customHeight="1">
      <c r="A9" s="1471"/>
      <c r="B9" s="1472" t="s">
        <v>201</v>
      </c>
      <c r="C9" s="1465">
        <f>IF(C7=0,0,C8/C7*100)</f>
        <v>53.2738226816632</v>
      </c>
      <c r="D9" s="1473" t="s">
        <v>202</v>
      </c>
      <c r="E9" s="1474">
        <v>47.5</v>
      </c>
      <c r="F9" s="1475">
        <v>52.5</v>
      </c>
      <c r="G9" s="1476" t="s">
        <v>203</v>
      </c>
      <c r="H9" s="230" t="s">
        <v>204</v>
      </c>
    </row>
    <row r="10" ht="21.6" customHeight="1">
      <c r="A10" s="1477"/>
      <c r="B10" s="1478" t="s">
        <v>12</v>
      </c>
      <c r="C10" s="1465">
        <v>146362957.64</v>
      </c>
      <c r="D10" s="1479"/>
      <c r="E10" s="1480"/>
      <c r="F10" s="1481"/>
      <c r="G10" s="1482"/>
      <c r="H10" s="1483"/>
    </row>
    <row r="11" ht="21.6" customHeight="1">
      <c r="A11" s="1484"/>
      <c r="B11" s="1485" t="s">
        <v>205</v>
      </c>
      <c r="C11" s="1465"/>
      <c r="D11" s="1486" t="s">
        <v>202</v>
      </c>
      <c r="E11" s="1487">
        <v>5</v>
      </c>
      <c r="F11" s="1488">
        <v>20</v>
      </c>
      <c r="G11" s="1489" t="s">
        <v>206</v>
      </c>
      <c r="H11" s="230"/>
    </row>
    <row r="12" ht="21.6" customHeight="1">
      <c r="A12" s="1490" t="s">
        <v>207</v>
      </c>
      <c r="B12" s="1491" t="s">
        <v>200</v>
      </c>
      <c r="C12" s="1465">
        <f>[ExternSheet]E8</f>
        <v>277096212.59</v>
      </c>
      <c r="D12" s="1492"/>
      <c r="E12" s="1493"/>
      <c r="F12" s="1494"/>
      <c r="G12" s="1495"/>
      <c r="H12" s="1496"/>
    </row>
    <row r="13" ht="21.6" customHeight="1">
      <c r="A13" s="1497"/>
      <c r="B13" s="1498" t="s">
        <v>11</v>
      </c>
      <c r="C13" s="1465">
        <f>[ExternSheet]G8</f>
        <v>148981973.14</v>
      </c>
      <c r="D13" s="1499"/>
      <c r="E13" s="1500"/>
      <c r="F13" s="1501"/>
      <c r="G13" s="1502"/>
      <c r="H13" s="1503"/>
    </row>
    <row r="14" ht="21.6" customHeight="1">
      <c r="A14" s="1504"/>
      <c r="B14" s="1505" t="s">
        <v>201</v>
      </c>
      <c r="C14" s="1465">
        <f>[ExternSheet]I8*100</f>
        <v>53.7654310564101</v>
      </c>
      <c r="D14" s="1506" t="s">
        <v>202</v>
      </c>
      <c r="E14" s="1507">
        <v>47.5</v>
      </c>
      <c r="F14" s="1508">
        <v>52.5</v>
      </c>
      <c r="G14" s="1509" t="s">
        <v>203</v>
      </c>
      <c r="H14" s="230" t="s">
        <v>204</v>
      </c>
    </row>
    <row r="15" ht="21.6" customHeight="1">
      <c r="A15" s="1510"/>
      <c r="B15" s="1511" t="s">
        <v>12</v>
      </c>
      <c r="C15" s="1465">
        <f>[ExternSheet]H8</f>
        <v>134540220.69</v>
      </c>
      <c r="D15" s="1512"/>
      <c r="E15" s="1513"/>
      <c r="F15" s="1514"/>
      <c r="G15" s="1515"/>
      <c r="H15" s="1516"/>
    </row>
    <row r="16" ht="21.6" customHeight="1">
      <c r="A16" s="1517"/>
      <c r="B16" s="1518" t="s">
        <v>205</v>
      </c>
      <c r="C16" s="1465">
        <f>[ExternSheet]J8*100</f>
        <v>0</v>
      </c>
      <c r="D16" s="1519" t="s">
        <v>202</v>
      </c>
      <c r="E16" s="1520">
        <v>5</v>
      </c>
      <c r="F16" s="1521">
        <v>20</v>
      </c>
      <c r="G16" s="1522" t="s">
        <v>206</v>
      </c>
      <c r="H16" s="230"/>
    </row>
    <row r="17" ht="21.6" customHeight="1">
      <c r="A17" s="1523" t="s">
        <v>208</v>
      </c>
      <c r="B17" s="1524" t="s">
        <v>200</v>
      </c>
      <c r="C17" s="1465">
        <f>[ExternSheet]E19</f>
        <v>274796212.59</v>
      </c>
      <c r="D17" s="1525"/>
      <c r="E17" s="1526"/>
      <c r="F17" s="1527"/>
      <c r="G17" s="1528"/>
      <c r="H17" s="1529"/>
    </row>
    <row r="18" ht="21.6" customHeight="1">
      <c r="A18" s="1530"/>
      <c r="B18" s="1531" t="s">
        <v>11</v>
      </c>
      <c r="C18" s="1465">
        <f>[ExternSheet]F19</f>
        <v>145291345.84</v>
      </c>
      <c r="D18" s="1532"/>
      <c r="E18" s="1533"/>
      <c r="F18" s="1534"/>
      <c r="G18" s="1535"/>
      <c r="H18" s="1536"/>
    </row>
    <row r="19" ht="21.6" customHeight="1">
      <c r="A19" s="1537"/>
      <c r="B19" s="1538" t="s">
        <v>201</v>
      </c>
      <c r="C19" s="1465">
        <f>[ExternSheet]H19*100</f>
        <v>52.8723975016267</v>
      </c>
      <c r="D19" s="1539" t="s">
        <v>202</v>
      </c>
      <c r="E19" s="1540">
        <v>47.5</v>
      </c>
      <c r="F19" s="1541">
        <v>52.5</v>
      </c>
      <c r="G19" s="1542" t="s">
        <v>203</v>
      </c>
      <c r="H19" s="230" t="s">
        <v>209</v>
      </c>
    </row>
    <row r="20" ht="21.6" customHeight="1">
      <c r="A20" s="1543"/>
      <c r="B20" s="1544" t="s">
        <v>12</v>
      </c>
      <c r="C20" s="1465">
        <f>[ExternSheet]G19</f>
        <v>133294829.46</v>
      </c>
      <c r="D20" s="1545"/>
      <c r="E20" s="1546"/>
      <c r="F20" s="1547"/>
      <c r="G20" s="1548"/>
      <c r="H20" s="1549"/>
    </row>
    <row r="21" ht="21.6" customHeight="1">
      <c r="A21" s="1550"/>
      <c r="B21" s="1551" t="s">
        <v>205</v>
      </c>
      <c r="C21" s="1465">
        <f>[ExternSheet]I19*100</f>
        <v>0</v>
      </c>
      <c r="D21" s="1552" t="s">
        <v>202</v>
      </c>
      <c r="E21" s="1553">
        <v>5</v>
      </c>
      <c r="F21" s="1554">
        <v>20</v>
      </c>
      <c r="G21" s="1555" t="s">
        <v>206</v>
      </c>
      <c r="H21" s="230"/>
    </row>
    <row r="22" ht="21.6" customHeight="1">
      <c r="A22" s="1556" t="s">
        <v>210</v>
      </c>
      <c r="B22" s="1557" t="s">
        <v>200</v>
      </c>
      <c r="C22" s="1465">
        <f>[ExternSheet]E26</f>
        <v>2300000</v>
      </c>
      <c r="D22" s="1558"/>
      <c r="E22" s="1559"/>
      <c r="F22" s="1560"/>
      <c r="G22" s="1561"/>
      <c r="H22" s="1562"/>
    </row>
    <row r="23" ht="31.2" customHeight="1">
      <c r="A23" s="1563"/>
      <c r="B23" s="1564" t="s">
        <v>211</v>
      </c>
      <c r="C23" s="1465">
        <f>[ExternSheet]F26</f>
        <v>3690627.3</v>
      </c>
      <c r="D23" s="1565" t="s">
        <v>202</v>
      </c>
      <c r="E23" s="1566">
        <v>0</v>
      </c>
      <c r="F23" s="1567">
        <v>0</v>
      </c>
      <c r="G23" s="1568" t="s">
        <v>203</v>
      </c>
      <c r="H23" s="230" t="s">
        <v>212</v>
      </c>
    </row>
    <row r="24" ht="21.6" customHeight="1">
      <c r="A24" s="1569"/>
      <c r="B24" s="1570" t="s">
        <v>201</v>
      </c>
      <c r="C24" s="1465">
        <f>[ExternSheet]H26*100</f>
        <v>160.462056521739</v>
      </c>
      <c r="D24" s="1571" t="s">
        <v>202</v>
      </c>
      <c r="E24" s="1572">
        <v>47.5</v>
      </c>
      <c r="F24" s="1573">
        <v>52.5</v>
      </c>
      <c r="G24" s="1574" t="s">
        <v>203</v>
      </c>
      <c r="H24" s="230" t="s">
        <v>213</v>
      </c>
    </row>
    <row r="25" ht="21.6" customHeight="1">
      <c r="A25" s="1575" t="s">
        <v>214</v>
      </c>
      <c r="B25" s="1576" t="s">
        <v>215</v>
      </c>
      <c r="C25" s="1465">
        <f>[ExternSheet]F22</f>
        <v>0</v>
      </c>
      <c r="D25" s="1577"/>
      <c r="E25" s="1578"/>
      <c r="F25" s="1579"/>
      <c r="G25" s="1580"/>
      <c r="H25" s="1581"/>
    </row>
    <row r="26" ht="25.2" customHeight="1">
      <c r="A26" s="1582"/>
      <c r="B26" s="1583" t="s">
        <v>216</v>
      </c>
      <c r="C26" s="1465">
        <f>[ExternSheet]F25</f>
        <v>0</v>
      </c>
      <c r="D26" s="1584"/>
      <c r="E26" s="1585"/>
      <c r="F26" s="1586"/>
      <c r="G26" s="1587"/>
      <c r="H26" s="1588"/>
    </row>
    <row r="27" ht="21.6" customHeight="1">
      <c r="A27" s="1589"/>
      <c r="B27" s="1590" t="s">
        <v>217</v>
      </c>
      <c r="C27" s="1465">
        <f>(((C13-C18)-C23)-C25)-C26</f>
        <v>-1.76951289176941E-8</v>
      </c>
      <c r="D27" s="1591" t="s">
        <v>218</v>
      </c>
      <c r="E27" s="1592">
        <v>0</v>
      </c>
      <c r="F27" s="1593">
        <v>0</v>
      </c>
      <c r="G27" s="1594" t="s">
        <v>206</v>
      </c>
      <c r="H27" s="230"/>
    </row>
    <row r="28" ht="21.6" customHeight="1">
      <c r="A28" s="1595" t="s">
        <v>219</v>
      </c>
      <c r="B28" s="1596" t="s">
        <v>200</v>
      </c>
      <c r="C28" s="1465">
        <f>[ExternSheet]E9</f>
        <v>0</v>
      </c>
      <c r="D28" s="1597"/>
      <c r="E28" s="1598"/>
      <c r="F28" s="1599"/>
      <c r="G28" s="1600"/>
      <c r="H28" s="1601"/>
    </row>
    <row r="29" ht="21.6" customHeight="1">
      <c r="A29" s="1602"/>
      <c r="B29" s="1603" t="s">
        <v>11</v>
      </c>
      <c r="C29" s="1465">
        <f>[ExternSheet]G9</f>
        <v>0</v>
      </c>
      <c r="D29" s="1604"/>
      <c r="E29" s="1605"/>
      <c r="F29" s="1606"/>
      <c r="G29" s="1607"/>
      <c r="H29" s="1608"/>
    </row>
    <row r="30" ht="21.6" customHeight="1">
      <c r="A30" s="1609"/>
      <c r="B30" s="1610" t="s">
        <v>201</v>
      </c>
      <c r="C30" s="1465">
        <f>[ExternSheet]I9*100</f>
        <v>0</v>
      </c>
      <c r="D30" s="1611" t="s">
        <v>202</v>
      </c>
      <c r="E30" s="1612">
        <v>47.5</v>
      </c>
      <c r="F30" s="1613">
        <v>100</v>
      </c>
      <c r="G30" s="1614" t="s">
        <v>206</v>
      </c>
      <c r="H30" s="230"/>
    </row>
    <row r="31" ht="21.6" customHeight="1">
      <c r="A31" s="1615"/>
      <c r="B31" s="1616" t="s">
        <v>12</v>
      </c>
      <c r="C31" s="1465">
        <f>[ExternSheet]H9</f>
        <v>0</v>
      </c>
      <c r="D31" s="1617"/>
      <c r="E31" s="1618"/>
      <c r="F31" s="1619"/>
      <c r="G31" s="1620"/>
      <c r="H31" s="1621"/>
    </row>
    <row r="32" ht="21.6" customHeight="1">
      <c r="A32" s="1622"/>
      <c r="B32" s="1623" t="s">
        <v>205</v>
      </c>
      <c r="C32" s="1465">
        <f>[ExternSheet]J9*100</f>
        <v>0</v>
      </c>
      <c r="D32" s="1624" t="s">
        <v>202</v>
      </c>
      <c r="E32" s="1625">
        <v>-30</v>
      </c>
      <c r="F32" s="1626">
        <v>30</v>
      </c>
      <c r="G32" s="1627" t="s">
        <v>206</v>
      </c>
      <c r="H32" s="230"/>
    </row>
    <row r="33" ht="21.6" customHeight="1">
      <c r="A33" s="1628" t="s">
        <v>220</v>
      </c>
      <c r="B33" s="1629" t="s">
        <v>200</v>
      </c>
      <c r="C33" s="1465">
        <v>456775199.5</v>
      </c>
      <c r="D33" s="1630"/>
      <c r="E33" s="1631"/>
      <c r="F33" s="1632"/>
      <c r="G33" s="1633"/>
      <c r="H33" s="1634"/>
    </row>
    <row r="34" ht="21.6" customHeight="1">
      <c r="A34" s="1635"/>
      <c r="B34" s="1636" t="s">
        <v>11</v>
      </c>
      <c r="C34" s="1465">
        <v>218435111.62</v>
      </c>
      <c r="D34" s="1637"/>
      <c r="E34" s="1638"/>
      <c r="F34" s="1639"/>
      <c r="G34" s="1640"/>
      <c r="H34" s="1641"/>
    </row>
    <row r="35" ht="21.6" customHeight="1">
      <c r="A35" s="1642"/>
      <c r="B35" s="1643" t="s">
        <v>201</v>
      </c>
      <c r="C35" s="1465">
        <f>IF(C33=0,0,C34/C33*100)</f>
        <v>47.8211408717255</v>
      </c>
      <c r="D35" s="1644" t="s">
        <v>202</v>
      </c>
      <c r="E35" s="1645">
        <v>47.5</v>
      </c>
      <c r="F35" s="1646">
        <v>52.5</v>
      </c>
      <c r="G35" s="1647" t="s">
        <v>206</v>
      </c>
      <c r="H35" s="230"/>
    </row>
    <row r="36" ht="21.6" customHeight="1">
      <c r="A36" s="1648"/>
      <c r="B36" s="1649" t="s">
        <v>12</v>
      </c>
      <c r="C36" s="1465">
        <v>207417903.2</v>
      </c>
      <c r="D36" s="1650"/>
      <c r="E36" s="1651"/>
      <c r="F36" s="1652"/>
      <c r="G36" s="1653"/>
      <c r="H36" s="1654"/>
    </row>
    <row r="37" ht="21.6" customHeight="1">
      <c r="A37" s="1655"/>
      <c r="B37" s="1656" t="s">
        <v>205</v>
      </c>
      <c r="C37" s="1465"/>
      <c r="D37" s="1657" t="s">
        <v>202</v>
      </c>
      <c r="E37" s="1658">
        <v>0</v>
      </c>
      <c r="F37" s="1659">
        <v>20</v>
      </c>
      <c r="G37" s="1660" t="s">
        <v>206</v>
      </c>
      <c r="H37" s="230"/>
    </row>
    <row r="38" ht="21.6" customHeight="1">
      <c r="A38" s="1661" t="s">
        <v>221</v>
      </c>
      <c r="B38" s="1662" t="s">
        <v>200</v>
      </c>
      <c r="C38" s="1465">
        <f>[ExternSheet]E20</f>
        <v>430027486.56</v>
      </c>
      <c r="D38" s="1663"/>
      <c r="E38" s="1664"/>
      <c r="F38" s="1665"/>
      <c r="G38" s="1666"/>
      <c r="H38" s="1667"/>
    </row>
    <row r="39" ht="21.6" customHeight="1">
      <c r="A39" s="1668"/>
      <c r="B39" s="1669" t="s">
        <v>11</v>
      </c>
      <c r="C39" s="1465">
        <f>[ExternSheet]G20</f>
        <v>208892235.7</v>
      </c>
      <c r="D39" s="1670"/>
      <c r="E39" s="1671"/>
      <c r="F39" s="1672"/>
      <c r="G39" s="1673"/>
      <c r="H39" s="1674"/>
    </row>
    <row r="40" ht="21.6" customHeight="1">
      <c r="A40" s="1675"/>
      <c r="B40" s="1676" t="s">
        <v>201</v>
      </c>
      <c r="C40" s="1465">
        <f>[ExternSheet]I20*100</f>
        <v>48.5764845803302</v>
      </c>
      <c r="D40" s="1677" t="s">
        <v>202</v>
      </c>
      <c r="E40" s="1678">
        <v>47.5</v>
      </c>
      <c r="F40" s="1679">
        <v>52.5</v>
      </c>
      <c r="G40" s="1680" t="s">
        <v>206</v>
      </c>
      <c r="H40" s="230"/>
    </row>
    <row r="41" ht="21.6" customHeight="1">
      <c r="A41" s="1681"/>
      <c r="B41" s="1682" t="s">
        <v>12</v>
      </c>
      <c r="C41" s="1465">
        <f>[ExternSheet]H20</f>
        <v>194377615.64</v>
      </c>
      <c r="D41" s="1683"/>
      <c r="E41" s="1684"/>
      <c r="F41" s="1685"/>
      <c r="G41" s="1686"/>
      <c r="H41" s="1687"/>
    </row>
    <row r="42" ht="21.6" customHeight="1">
      <c r="A42" s="1688"/>
      <c r="B42" s="1689" t="s">
        <v>205</v>
      </c>
      <c r="C42" s="1465">
        <f>[ExternSheet]J20*100</f>
        <v>0</v>
      </c>
      <c r="D42" s="1690" t="s">
        <v>202</v>
      </c>
      <c r="E42" s="1691">
        <v>0</v>
      </c>
      <c r="F42" s="1692">
        <v>20</v>
      </c>
      <c r="G42" s="1693" t="s">
        <v>206</v>
      </c>
      <c r="H42" s="230"/>
    </row>
    <row r="43" ht="21.6" customHeight="1">
      <c r="A43" s="1694" t="s">
        <v>222</v>
      </c>
      <c r="B43" s="1695" t="s">
        <v>200</v>
      </c>
      <c r="C43" s="1465">
        <f>[ExternSheet]E21</f>
        <v>0</v>
      </c>
      <c r="D43" s="1696"/>
      <c r="E43" s="1697"/>
      <c r="F43" s="1698"/>
      <c r="G43" s="1699"/>
      <c r="H43" s="1700"/>
    </row>
    <row r="44" ht="21.6" customHeight="1">
      <c r="A44" s="1701"/>
      <c r="B44" s="1702" t="s">
        <v>11</v>
      </c>
      <c r="C44" s="1465">
        <f>[ExternSheet]G21</f>
        <v>0</v>
      </c>
      <c r="D44" s="1703" t="s">
        <v>202</v>
      </c>
      <c r="E44" s="1704">
        <v>0</v>
      </c>
      <c r="F44" s="1705">
        <v>0</v>
      </c>
      <c r="G44" s="1706" t="s">
        <v>206</v>
      </c>
      <c r="H44" s="230"/>
    </row>
    <row r="45" ht="21.6" customHeight="1">
      <c r="A45" s="1707"/>
      <c r="B45" s="1708" t="s">
        <v>201</v>
      </c>
      <c r="C45" s="1465">
        <f>[ExternSheet]I21*100</f>
        <v>0</v>
      </c>
      <c r="D45" s="1709" t="s">
        <v>202</v>
      </c>
      <c r="E45" s="1710">
        <v>47.5</v>
      </c>
      <c r="F45" s="1711">
        <v>52.5</v>
      </c>
      <c r="G45" s="1712" t="s">
        <v>206</v>
      </c>
      <c r="H45" s="230"/>
    </row>
    <row r="46" ht="21.6" customHeight="1">
      <c r="A46" s="1713" t="s">
        <v>223</v>
      </c>
      <c r="B46" s="1714" t="s">
        <v>200</v>
      </c>
      <c r="C46" s="1465">
        <f>[ExternSheet]E22</f>
        <v>21141022.29</v>
      </c>
      <c r="D46" s="1715"/>
      <c r="E46" s="1716"/>
      <c r="F46" s="1717"/>
      <c r="G46" s="1718"/>
      <c r="H46" s="1719"/>
    </row>
    <row r="47" ht="21.6" customHeight="1">
      <c r="A47" s="1720"/>
      <c r="B47" s="1721" t="s">
        <v>11</v>
      </c>
      <c r="C47" s="1465">
        <f>[ExternSheet]G22</f>
        <v>6553091.4</v>
      </c>
      <c r="D47" s="1722"/>
      <c r="E47" s="1723"/>
      <c r="F47" s="1724"/>
      <c r="G47" s="1725"/>
      <c r="H47" s="1726"/>
    </row>
    <row r="48" ht="21.6" customHeight="1">
      <c r="A48" s="1727"/>
      <c r="B48" s="1728" t="s">
        <v>201</v>
      </c>
      <c r="C48" s="1465">
        <f>[ExternSheet]I22*100</f>
        <v>30.9970412504588</v>
      </c>
      <c r="D48" s="1729" t="s">
        <v>202</v>
      </c>
      <c r="E48" s="1730">
        <v>47.5</v>
      </c>
      <c r="F48" s="1731">
        <v>52.5</v>
      </c>
      <c r="G48" s="1732" t="s">
        <v>203</v>
      </c>
      <c r="H48" s="230" t="s">
        <v>224</v>
      </c>
    </row>
    <row r="49" ht="21.6" customHeight="1">
      <c r="A49" s="1733"/>
      <c r="B49" s="1734" t="s">
        <v>12</v>
      </c>
      <c r="C49" s="1465">
        <f>[ExternSheet]H22</f>
        <v>10571762.8</v>
      </c>
      <c r="D49" s="1735"/>
      <c r="E49" s="1736"/>
      <c r="F49" s="1737"/>
      <c r="G49" s="1738"/>
      <c r="H49" s="1739"/>
    </row>
    <row r="50" ht="21.6" customHeight="1">
      <c r="A50" s="1740"/>
      <c r="B50" s="1741" t="s">
        <v>205</v>
      </c>
      <c r="C50" s="1465">
        <f>[ExternSheet]J22*100</f>
        <v>0</v>
      </c>
      <c r="D50" s="1742" t="s">
        <v>202</v>
      </c>
      <c r="E50" s="1743">
        <v>-20</v>
      </c>
      <c r="F50" s="1744">
        <v>20</v>
      </c>
      <c r="G50" s="1745" t="s">
        <v>203</v>
      </c>
      <c r="H50" s="230" t="s">
        <v>225</v>
      </c>
    </row>
    <row r="51" ht="21.6" customHeight="1">
      <c r="A51" s="1746" t="s">
        <v>226</v>
      </c>
      <c r="B51" s="1747" t="s">
        <v>200</v>
      </c>
      <c r="C51" s="1465">
        <f>[ExternSheet]E24</f>
        <v>1011871.49</v>
      </c>
      <c r="D51" s="1748"/>
      <c r="E51" s="1749"/>
      <c r="F51" s="1750"/>
      <c r="G51" s="1751"/>
      <c r="H51" s="1752"/>
    </row>
    <row r="52" ht="21.6" customHeight="1">
      <c r="A52" s="1753"/>
      <c r="B52" s="1754" t="s">
        <v>11</v>
      </c>
      <c r="C52" s="1465">
        <f>[ExternSheet]G24</f>
        <v>491615.02</v>
      </c>
      <c r="D52" s="1755" t="s">
        <v>202</v>
      </c>
      <c r="E52" s="1756">
        <v>0</v>
      </c>
      <c r="F52" s="1757">
        <v>0</v>
      </c>
      <c r="G52" s="1758" t="s">
        <v>203</v>
      </c>
      <c r="H52" s="230" t="s">
        <v>227</v>
      </c>
    </row>
    <row r="53" ht="21.6" customHeight="1">
      <c r="A53" s="1759"/>
      <c r="B53" s="1760" t="s">
        <v>201</v>
      </c>
      <c r="C53" s="1465">
        <f>[ExternSheet]I24*100</f>
        <v>48.5847288769842</v>
      </c>
      <c r="D53" s="1761" t="s">
        <v>202</v>
      </c>
      <c r="E53" s="1762">
        <v>47.5</v>
      </c>
      <c r="F53" s="1763">
        <v>52.5</v>
      </c>
      <c r="G53" s="1764" t="s">
        <v>206</v>
      </c>
      <c r="H53" s="230"/>
    </row>
    <row r="54" ht="21.6" customHeight="1">
      <c r="A54" s="1765"/>
      <c r="B54" s="1766" t="s">
        <v>12</v>
      </c>
      <c r="C54" s="1465">
        <f>[ExternSheet]H24</f>
        <v>552718.6</v>
      </c>
      <c r="D54" s="1767"/>
      <c r="E54" s="1768"/>
      <c r="F54" s="1769"/>
      <c r="G54" s="1770"/>
      <c r="H54" s="1771"/>
    </row>
    <row r="55" ht="21.6" customHeight="1">
      <c r="A55" s="1772"/>
      <c r="B55" s="1773" t="s">
        <v>205</v>
      </c>
      <c r="C55" s="1465">
        <f>[ExternSheet]J24*100</f>
        <v>0</v>
      </c>
      <c r="D55" s="1774" t="s">
        <v>202</v>
      </c>
      <c r="E55" s="1775">
        <v>-30</v>
      </c>
      <c r="F55" s="1776">
        <v>30</v>
      </c>
      <c r="G55" s="1777" t="s">
        <v>206</v>
      </c>
      <c r="H55" s="230"/>
    </row>
    <row r="56" ht="21.6" customHeight="1">
      <c r="A56" s="1778" t="s">
        <v>228</v>
      </c>
      <c r="B56" s="1779"/>
      <c r="C56" s="1780"/>
      <c r="D56" s="1781"/>
      <c r="E56" s="1782"/>
      <c r="F56" s="1783"/>
      <c r="G56" s="1784"/>
      <c r="H56" s="1785"/>
    </row>
    <row r="57" ht="21.6" customHeight="1">
      <c r="A57" s="1786" t="s">
        <v>229</v>
      </c>
      <c r="B57" s="1787" t="s">
        <v>200</v>
      </c>
      <c r="C57" s="1465">
        <f>[ExternSheet]E5</f>
        <v>40970</v>
      </c>
      <c r="D57" s="1788"/>
      <c r="E57" s="1789"/>
      <c r="F57" s="1790"/>
      <c r="G57" s="1791"/>
      <c r="H57" s="1792"/>
    </row>
    <row r="58" ht="21.6" customHeight="1">
      <c r="A58" s="1793"/>
      <c r="B58" s="1794" t="s">
        <v>11</v>
      </c>
      <c r="C58" s="1465">
        <f>[ExternSheet]F5</f>
        <v>44130</v>
      </c>
      <c r="D58" s="1795"/>
      <c r="E58" s="1796"/>
      <c r="F58" s="1797"/>
      <c r="G58" s="1798"/>
      <c r="H58" s="1799"/>
    </row>
    <row r="59" ht="21.6" customHeight="1">
      <c r="A59" s="1800"/>
      <c r="B59" s="1801" t="s">
        <v>201</v>
      </c>
      <c r="C59" s="1802">
        <f>[ExternSheet]H5*100</f>
        <v>107.712960702953</v>
      </c>
      <c r="D59" s="1803" t="s">
        <v>202</v>
      </c>
      <c r="E59" s="1804">
        <v>80</v>
      </c>
      <c r="F59" s="1805">
        <v>105</v>
      </c>
      <c r="G59" s="1806" t="s">
        <v>203</v>
      </c>
      <c r="H59" s="230" t="s">
        <v>230</v>
      </c>
    </row>
    <row r="60" ht="21.6" customHeight="1">
      <c r="A60" s="1807"/>
      <c r="B60" s="1808" t="s">
        <v>12</v>
      </c>
      <c r="C60" s="1465">
        <f>[ExternSheet]G5</f>
        <v>38118</v>
      </c>
      <c r="D60" s="1809"/>
      <c r="E60" s="1810"/>
      <c r="F60" s="1811"/>
      <c r="G60" s="1812"/>
      <c r="H60" s="1813"/>
    </row>
    <row r="61" ht="21.6" customHeight="1">
      <c r="A61" s="1814"/>
      <c r="B61" s="1815" t="s">
        <v>205</v>
      </c>
      <c r="C61" s="1802">
        <f>[ExternSheet]I5*100</f>
        <v>0</v>
      </c>
      <c r="D61" s="1816" t="s">
        <v>202</v>
      </c>
      <c r="E61" s="1817">
        <v>0</v>
      </c>
      <c r="F61" s="1818">
        <v>20</v>
      </c>
      <c r="G61" s="1819" t="s">
        <v>206</v>
      </c>
      <c r="H61" s="230"/>
    </row>
    <row r="62" ht="21.6" customHeight="1">
      <c r="A62" s="1820" t="s">
        <v>231</v>
      </c>
      <c r="B62" s="1821" t="s">
        <v>200</v>
      </c>
      <c r="C62" s="1465">
        <f>[ExternSheet]E6</f>
        <v>25331</v>
      </c>
      <c r="D62" s="1822"/>
      <c r="E62" s="1823"/>
      <c r="F62" s="1824"/>
      <c r="G62" s="1825"/>
      <c r="H62" s="1826"/>
    </row>
    <row r="63" ht="21.6" customHeight="1">
      <c r="A63" s="1827"/>
      <c r="B63" s="1828" t="s">
        <v>11</v>
      </c>
      <c r="C63" s="1465">
        <f>[ExternSheet]F6</f>
        <v>29824</v>
      </c>
      <c r="D63" s="1829"/>
      <c r="E63" s="1830"/>
      <c r="F63" s="1831"/>
      <c r="G63" s="1832"/>
      <c r="H63" s="1833"/>
    </row>
    <row r="64" ht="21.6" customHeight="1">
      <c r="A64" s="1834"/>
      <c r="B64" s="1835" t="s">
        <v>201</v>
      </c>
      <c r="C64" s="1802">
        <f>[ExternSheet]H6*100</f>
        <v>117.737160001579</v>
      </c>
      <c r="D64" s="1836" t="s">
        <v>202</v>
      </c>
      <c r="E64" s="1837">
        <v>80</v>
      </c>
      <c r="F64" s="1838">
        <v>105</v>
      </c>
      <c r="G64" s="1839" t="s">
        <v>203</v>
      </c>
      <c r="H64" s="230" t="s">
        <v>230</v>
      </c>
    </row>
    <row r="65" ht="21.6" customHeight="1">
      <c r="A65" s="1840"/>
      <c r="B65" s="1841" t="s">
        <v>12</v>
      </c>
      <c r="C65" s="1465">
        <f>[ExternSheet]G6</f>
        <v>23745</v>
      </c>
      <c r="D65" s="1842"/>
      <c r="E65" s="1843"/>
      <c r="F65" s="1844"/>
      <c r="G65" s="1845"/>
      <c r="H65" s="1846"/>
    </row>
    <row r="66" ht="21.6" customHeight="1">
      <c r="A66" s="1847"/>
      <c r="B66" s="1848" t="s">
        <v>205</v>
      </c>
      <c r="C66" s="1802">
        <f>[ExternSheet]I6*100</f>
        <v>0</v>
      </c>
      <c r="D66" s="1849" t="s">
        <v>202</v>
      </c>
      <c r="E66" s="1850">
        <v>0</v>
      </c>
      <c r="F66" s="1851">
        <v>20</v>
      </c>
      <c r="G66" s="1852" t="s">
        <v>203</v>
      </c>
      <c r="H66" s="230" t="s">
        <v>230</v>
      </c>
    </row>
    <row r="67" ht="21.6" customHeight="1">
      <c r="A67" s="1853" t="s">
        <v>232</v>
      </c>
      <c r="B67" s="1854" t="s">
        <v>200</v>
      </c>
      <c r="C67" s="1465">
        <f>C62-C72</f>
        <v>25331</v>
      </c>
      <c r="D67" s="1855"/>
      <c r="E67" s="1856"/>
      <c r="F67" s="1857"/>
      <c r="G67" s="1858"/>
      <c r="H67" s="1859"/>
    </row>
    <row r="68" ht="21.6" customHeight="1">
      <c r="A68" s="1860"/>
      <c r="B68" s="1861" t="s">
        <v>11</v>
      </c>
      <c r="C68" s="1465">
        <f>C63-C73</f>
        <v>29824</v>
      </c>
      <c r="D68" s="1862"/>
      <c r="E68" s="1863"/>
      <c r="F68" s="1864"/>
      <c r="G68" s="1865"/>
      <c r="H68" s="1866"/>
    </row>
    <row r="69" ht="21.6" customHeight="1">
      <c r="A69" s="1867"/>
      <c r="B69" s="1868" t="s">
        <v>201</v>
      </c>
      <c r="C69" s="1465">
        <f>IF(C67=0,0,C68/C67*100)</f>
        <v>117.737160001579</v>
      </c>
      <c r="D69" s="1869" t="s">
        <v>202</v>
      </c>
      <c r="E69" s="1870">
        <v>80</v>
      </c>
      <c r="F69" s="1871">
        <v>105</v>
      </c>
      <c r="G69" s="1872" t="s">
        <v>203</v>
      </c>
      <c r="H69" s="230" t="s">
        <v>233</v>
      </c>
    </row>
    <row r="70" ht="21.6" customHeight="1">
      <c r="A70" s="1873"/>
      <c r="B70" s="1874" t="s">
        <v>12</v>
      </c>
      <c r="C70" s="1465">
        <f>C65-C75</f>
        <v>23745</v>
      </c>
      <c r="D70" s="1875"/>
      <c r="E70" s="1876"/>
      <c r="F70" s="1877"/>
      <c r="G70" s="1878"/>
      <c r="H70" s="1879"/>
    </row>
    <row r="71" ht="21.6" customHeight="1">
      <c r="A71" s="1880"/>
      <c r="B71" s="1881" t="s">
        <v>205</v>
      </c>
      <c r="C71" s="1465"/>
      <c r="D71" s="1882" t="s">
        <v>202</v>
      </c>
      <c r="E71" s="1883">
        <v>0</v>
      </c>
      <c r="F71" s="1884">
        <v>20</v>
      </c>
      <c r="G71" s="1885" t="s">
        <v>206</v>
      </c>
      <c r="H71" s="230"/>
    </row>
    <row r="72" ht="21.6" customHeight="1">
      <c r="A72" s="1886" t="s">
        <v>234</v>
      </c>
      <c r="B72" s="1887" t="s">
        <v>200</v>
      </c>
      <c r="C72" s="1465">
        <f>[ExternSheet]E7</f>
        <v>8220</v>
      </c>
      <c r="D72" s="1888"/>
      <c r="E72" s="1889"/>
      <c r="F72" s="1890"/>
      <c r="G72" s="1891"/>
      <c r="H72" s="1892"/>
    </row>
    <row r="73" ht="21.6" customHeight="1">
      <c r="A73" s="1893"/>
      <c r="B73" s="1894" t="s">
        <v>11</v>
      </c>
      <c r="C73" s="1465">
        <f>[ExternSheet]F7</f>
        <v>9988</v>
      </c>
      <c r="D73" s="1895"/>
      <c r="E73" s="1896"/>
      <c r="F73" s="1897"/>
      <c r="G73" s="1898"/>
      <c r="H73" s="1899"/>
    </row>
    <row r="74" ht="21.6" customHeight="1">
      <c r="A74" s="1900"/>
      <c r="B74" s="1901" t="s">
        <v>201</v>
      </c>
      <c r="C74" s="1465">
        <f>[ExternSheet]H7*100</f>
        <v>121.508515815085</v>
      </c>
      <c r="D74" s="1902" t="s">
        <v>202</v>
      </c>
      <c r="E74" s="1903">
        <v>80</v>
      </c>
      <c r="F74" s="1904">
        <v>105</v>
      </c>
      <c r="G74" s="1905" t="s">
        <v>203</v>
      </c>
      <c r="H74" s="230" t="s">
        <v>235</v>
      </c>
    </row>
    <row r="75" ht="21.6" customHeight="1">
      <c r="A75" s="1906"/>
      <c r="B75" s="1907" t="s">
        <v>12</v>
      </c>
      <c r="C75" s="1465">
        <f>[ExternSheet]G7</f>
        <v>6676</v>
      </c>
      <c r="D75" s="1908"/>
      <c r="E75" s="1909"/>
      <c r="F75" s="1910"/>
      <c r="G75" s="1911"/>
      <c r="H75" s="1912"/>
    </row>
    <row r="76" ht="21.6" customHeight="1">
      <c r="A76" s="1913"/>
      <c r="B76" s="1914" t="s">
        <v>205</v>
      </c>
      <c r="C76" s="1465">
        <f>[ExternSheet]I7*100</f>
        <v>0</v>
      </c>
      <c r="D76" s="1915" t="s">
        <v>202</v>
      </c>
      <c r="E76" s="1916">
        <v>0</v>
      </c>
      <c r="F76" s="1917">
        <v>20</v>
      </c>
      <c r="G76" s="1918" t="s">
        <v>203</v>
      </c>
      <c r="H76" s="230" t="s">
        <v>235</v>
      </c>
    </row>
    <row r="77" ht="21.6" customHeight="1">
      <c r="A77" s="1919" t="s">
        <v>236</v>
      </c>
      <c r="B77" s="1920" t="s">
        <v>200</v>
      </c>
      <c r="C77" s="1465">
        <f>[ExternSheet]E8</f>
        <v>0</v>
      </c>
      <c r="D77" s="1921"/>
      <c r="E77" s="1922"/>
      <c r="F77" s="1923"/>
      <c r="G77" s="1924"/>
      <c r="H77" s="1925"/>
    </row>
    <row r="78" ht="21.6" customHeight="1">
      <c r="A78" s="1926"/>
      <c r="B78" s="1927" t="s">
        <v>11</v>
      </c>
      <c r="C78" s="1465">
        <f>[ExternSheet]F8</f>
        <v>0</v>
      </c>
      <c r="D78" s="1928"/>
      <c r="E78" s="1929"/>
      <c r="F78" s="1930"/>
      <c r="G78" s="1931"/>
      <c r="H78" s="1932"/>
    </row>
    <row r="79" ht="21.6" customHeight="1">
      <c r="A79" s="1933"/>
      <c r="B79" s="1934" t="s">
        <v>201</v>
      </c>
      <c r="C79" s="1465">
        <f>[ExternSheet]H8*100</f>
        <v>0</v>
      </c>
      <c r="D79" s="1935" t="s">
        <v>202</v>
      </c>
      <c r="E79" s="1936">
        <v>80</v>
      </c>
      <c r="F79" s="1937">
        <v>105</v>
      </c>
      <c r="G79" s="1938" t="s">
        <v>203</v>
      </c>
      <c r="H79" s="230" t="s">
        <v>237</v>
      </c>
    </row>
    <row r="80" ht="21.6" customHeight="1">
      <c r="A80" s="1939"/>
      <c r="B80" s="1940" t="s">
        <v>12</v>
      </c>
      <c r="C80" s="1465">
        <f>[ExternSheet]G8</f>
        <v>0</v>
      </c>
      <c r="D80" s="1941"/>
      <c r="E80" s="1942"/>
      <c r="F80" s="1943"/>
      <c r="G80" s="1944"/>
      <c r="H80" s="1945"/>
    </row>
    <row r="81" ht="21.6" customHeight="1">
      <c r="A81" s="1946"/>
      <c r="B81" s="1947" t="s">
        <v>205</v>
      </c>
      <c r="C81" s="1465">
        <f>[ExternSheet]I8*100</f>
        <v>0</v>
      </c>
      <c r="D81" s="1948" t="s">
        <v>202</v>
      </c>
      <c r="E81" s="1949"/>
      <c r="F81" s="1950">
        <v>0</v>
      </c>
      <c r="G81" s="1951" t="s">
        <v>206</v>
      </c>
      <c r="H81" s="230"/>
    </row>
    <row r="82" ht="21.6" customHeight="1">
      <c r="A82" s="1952" t="s">
        <v>238</v>
      </c>
      <c r="B82" s="1953" t="s">
        <v>200</v>
      </c>
      <c r="C82" s="1465">
        <f>[ExternSheet]E9</f>
        <v>15639</v>
      </c>
      <c r="D82" s="1954"/>
      <c r="E82" s="1955"/>
      <c r="F82" s="1956"/>
      <c r="G82" s="1957"/>
      <c r="H82" s="1958"/>
    </row>
    <row r="83" ht="21.6" customHeight="1">
      <c r="A83" s="1959"/>
      <c r="B83" s="1960" t="s">
        <v>11</v>
      </c>
      <c r="C83" s="1465">
        <f>[ExternSheet]F9</f>
        <v>14306</v>
      </c>
      <c r="D83" s="1961"/>
      <c r="E83" s="1962"/>
      <c r="F83" s="1963"/>
      <c r="G83" s="1964"/>
      <c r="H83" s="1965"/>
    </row>
    <row r="84" ht="21.6" customHeight="1">
      <c r="A84" s="1966"/>
      <c r="B84" s="1967" t="s">
        <v>201</v>
      </c>
      <c r="C84" s="1465">
        <f>[ExternSheet]H9*100</f>
        <v>91.4764371123473</v>
      </c>
      <c r="D84" s="1968" t="s">
        <v>202</v>
      </c>
      <c r="E84" s="1969">
        <v>80</v>
      </c>
      <c r="F84" s="1970">
        <v>105</v>
      </c>
      <c r="G84" s="1971" t="s">
        <v>206</v>
      </c>
      <c r="H84" s="230"/>
    </row>
    <row r="85" ht="21.6" customHeight="1">
      <c r="A85" s="1972"/>
      <c r="B85" s="1973" t="s">
        <v>12</v>
      </c>
      <c r="C85" s="1465">
        <f>[ExternSheet]G9</f>
        <v>14373</v>
      </c>
      <c r="D85" s="1974"/>
      <c r="E85" s="1975"/>
      <c r="F85" s="1976"/>
      <c r="G85" s="1977"/>
      <c r="H85" s="1978"/>
    </row>
    <row r="86" ht="21.6" customHeight="1">
      <c r="A86" s="1979"/>
      <c r="B86" s="1980" t="s">
        <v>205</v>
      </c>
      <c r="C86" s="1465">
        <f>[ExternSheet]I9*100</f>
        <v>0</v>
      </c>
      <c r="D86" s="1981" t="s">
        <v>202</v>
      </c>
      <c r="E86" s="1982">
        <v>0</v>
      </c>
      <c r="F86" s="1983">
        <v>10</v>
      </c>
      <c r="G86" s="1984" t="s">
        <v>203</v>
      </c>
      <c r="H86" s="230" t="s">
        <v>239</v>
      </c>
    </row>
    <row r="87" ht="21.6" customHeight="1">
      <c r="A87" s="1985" t="s">
        <v>240</v>
      </c>
      <c r="B87" s="1986" t="s">
        <v>200</v>
      </c>
      <c r="C87" s="1465">
        <f>[ExternSheet]E10</f>
        <v>824</v>
      </c>
      <c r="D87" s="1987"/>
      <c r="E87" s="1988"/>
      <c r="F87" s="1989"/>
      <c r="G87" s="1990"/>
      <c r="H87" s="1991"/>
    </row>
    <row r="88" ht="21.6" customHeight="1">
      <c r="A88" s="1992"/>
      <c r="B88" s="1993" t="s">
        <v>11</v>
      </c>
      <c r="C88" s="1465">
        <f>[ExternSheet]F10</f>
        <v>338</v>
      </c>
      <c r="D88" s="1994"/>
      <c r="E88" s="1995"/>
      <c r="F88" s="1996"/>
      <c r="G88" s="1997"/>
      <c r="H88" s="1998"/>
    </row>
    <row r="89" ht="21.6" customHeight="1">
      <c r="A89" s="1999"/>
      <c r="B89" s="2000" t="s">
        <v>201</v>
      </c>
      <c r="C89" s="1465">
        <f>[ExternSheet]H10*100</f>
        <v>41.0194174757282</v>
      </c>
      <c r="D89" s="2001" t="s">
        <v>202</v>
      </c>
      <c r="E89" s="2002">
        <v>47.5</v>
      </c>
      <c r="F89" s="2003">
        <v>52.5</v>
      </c>
      <c r="G89" s="2004" t="s">
        <v>203</v>
      </c>
      <c r="H89" s="230" t="s">
        <v>241</v>
      </c>
    </row>
    <row r="90" ht="21.6" customHeight="1">
      <c r="A90" s="2005"/>
      <c r="B90" s="2006" t="s">
        <v>12</v>
      </c>
      <c r="C90" s="1465">
        <f>[ExternSheet]G10</f>
        <v>378</v>
      </c>
      <c r="D90" s="2007"/>
      <c r="E90" s="2008"/>
      <c r="F90" s="2009"/>
      <c r="G90" s="2010"/>
      <c r="H90" s="2011"/>
    </row>
    <row r="91" ht="21.6" customHeight="1">
      <c r="A91" s="2012"/>
      <c r="B91" s="2013" t="s">
        <v>205</v>
      </c>
      <c r="C91" s="1465">
        <f>[ExternSheet]I10*100</f>
        <v>0</v>
      </c>
      <c r="D91" s="2014" t="s">
        <v>202</v>
      </c>
      <c r="E91" s="2015">
        <v>0</v>
      </c>
      <c r="F91" s="2016">
        <v>10</v>
      </c>
      <c r="G91" s="2017" t="s">
        <v>203</v>
      </c>
      <c r="H91" s="230" t="s">
        <v>241</v>
      </c>
    </row>
    <row r="92" ht="21.6" customHeight="1">
      <c r="A92" s="2018" t="s">
        <v>242</v>
      </c>
      <c r="B92" s="2019" t="s">
        <v>200</v>
      </c>
      <c r="C92" s="1465">
        <f>[ExternSheet]E11</f>
        <v>405</v>
      </c>
      <c r="D92" s="2020"/>
      <c r="E92" s="2021"/>
      <c r="F92" s="2022"/>
      <c r="G92" s="2023"/>
      <c r="H92" s="2024"/>
    </row>
    <row r="93" ht="21.6" customHeight="1">
      <c r="A93" s="2025"/>
      <c r="B93" s="2026" t="s">
        <v>11</v>
      </c>
      <c r="C93" s="1465">
        <f>[ExternSheet]F11</f>
        <v>109</v>
      </c>
      <c r="D93" s="2027"/>
      <c r="E93" s="2028"/>
      <c r="F93" s="2029"/>
      <c r="G93" s="2030"/>
      <c r="H93" s="2031"/>
    </row>
    <row r="94" ht="21.6" customHeight="1">
      <c r="A94" s="2032"/>
      <c r="B94" s="2033" t="s">
        <v>201</v>
      </c>
      <c r="C94" s="1465">
        <f>[ExternSheet]H11*100</f>
        <v>26.9135802469136</v>
      </c>
      <c r="D94" s="2034" t="s">
        <v>202</v>
      </c>
      <c r="E94" s="2035">
        <v>47.5</v>
      </c>
      <c r="F94" s="2036">
        <v>52.5</v>
      </c>
      <c r="G94" s="2037" t="s">
        <v>203</v>
      </c>
      <c r="H94" s="230" t="s">
        <v>243</v>
      </c>
    </row>
    <row r="95" ht="21.6" customHeight="1">
      <c r="A95" s="2038"/>
      <c r="B95" s="2039" t="s">
        <v>12</v>
      </c>
      <c r="C95" s="1465">
        <f>[ExternSheet]G11</f>
        <v>204</v>
      </c>
      <c r="D95" s="2040"/>
      <c r="E95" s="2041"/>
      <c r="F95" s="2042"/>
      <c r="G95" s="2043"/>
      <c r="H95" s="2044"/>
    </row>
    <row r="96" ht="21.6" customHeight="1">
      <c r="A96" s="2045"/>
      <c r="B96" s="2046" t="s">
        <v>205</v>
      </c>
      <c r="C96" s="1465">
        <f>[ExternSheet]I11*100</f>
        <v>0</v>
      </c>
      <c r="D96" s="2047" t="s">
        <v>202</v>
      </c>
      <c r="E96" s="2048">
        <v>0</v>
      </c>
      <c r="F96" s="2049">
        <v>10</v>
      </c>
      <c r="G96" s="2050" t="s">
        <v>203</v>
      </c>
      <c r="H96" s="230" t="s">
        <v>243</v>
      </c>
    </row>
    <row r="97" ht="21.6" customHeight="1">
      <c r="A97" s="2051" t="s">
        <v>244</v>
      </c>
      <c r="B97" s="2052" t="s">
        <v>200</v>
      </c>
      <c r="C97" s="1465">
        <f>[ExternSheet]E12</f>
        <v>23112</v>
      </c>
      <c r="D97" s="2053"/>
      <c r="E97" s="2054"/>
      <c r="F97" s="2055"/>
      <c r="G97" s="2056"/>
      <c r="H97" s="2057"/>
    </row>
    <row r="98" ht="21.6" customHeight="1">
      <c r="A98" s="2058"/>
      <c r="B98" s="2059" t="s">
        <v>11</v>
      </c>
      <c r="C98" s="1465">
        <f>[ExternSheet]F12</f>
        <v>17064</v>
      </c>
      <c r="D98" s="2060"/>
      <c r="E98" s="2061"/>
      <c r="F98" s="2062"/>
      <c r="G98" s="2063"/>
      <c r="H98" s="2064"/>
    </row>
    <row r="99" ht="21.6" customHeight="1">
      <c r="A99" s="2065"/>
      <c r="B99" s="2066" t="s">
        <v>201</v>
      </c>
      <c r="C99" s="1465">
        <f>[ExternSheet]H12*100</f>
        <v>73.8317757009346</v>
      </c>
      <c r="D99" s="2067" t="s">
        <v>202</v>
      </c>
      <c r="E99" s="2068">
        <v>80</v>
      </c>
      <c r="F99" s="2069">
        <v>105</v>
      </c>
      <c r="G99" s="2070" t="s">
        <v>203</v>
      </c>
      <c r="H99" s="230" t="s">
        <v>245</v>
      </c>
    </row>
    <row r="100" ht="21.6" customHeight="1">
      <c r="A100" s="2071"/>
      <c r="B100" s="2072" t="s">
        <v>12</v>
      </c>
      <c r="C100" s="1465">
        <f>[ExternSheet]G12</f>
        <v>20664</v>
      </c>
      <c r="D100" s="2073"/>
      <c r="E100" s="2074"/>
      <c r="F100" s="2075"/>
      <c r="G100" s="2076"/>
      <c r="H100" s="2077"/>
    </row>
    <row r="101" ht="21.6" customHeight="1">
      <c r="A101" s="2078"/>
      <c r="B101" s="2079" t="s">
        <v>205</v>
      </c>
      <c r="C101" s="1465">
        <f>[ExternSheet]I12*100</f>
        <v>0</v>
      </c>
      <c r="D101" s="2080" t="s">
        <v>202</v>
      </c>
      <c r="E101" s="2081">
        <v>0</v>
      </c>
      <c r="F101" s="2082">
        <v>20</v>
      </c>
      <c r="G101" s="2083" t="s">
        <v>203</v>
      </c>
      <c r="H101" s="230" t="s">
        <v>245</v>
      </c>
    </row>
    <row r="102" ht="21.6" customHeight="1">
      <c r="A102" s="2084" t="s">
        <v>246</v>
      </c>
      <c r="B102" s="2085" t="s">
        <v>200</v>
      </c>
      <c r="C102" s="1465">
        <f>C97-C107</f>
        <v>23112</v>
      </c>
      <c r="D102" s="2086"/>
      <c r="E102" s="2087"/>
      <c r="F102" s="2088"/>
      <c r="G102" s="2089"/>
      <c r="H102" s="2090"/>
    </row>
    <row r="103" ht="21.6" customHeight="1">
      <c r="A103" s="2091"/>
      <c r="B103" s="2092" t="s">
        <v>11</v>
      </c>
      <c r="C103" s="1465">
        <f>C98-C108</f>
        <v>17064</v>
      </c>
      <c r="D103" s="2093"/>
      <c r="E103" s="2094"/>
      <c r="F103" s="2095"/>
      <c r="G103" s="2096"/>
      <c r="H103" s="2097"/>
    </row>
    <row r="104" ht="21.6" customHeight="1">
      <c r="A104" s="2098"/>
      <c r="B104" s="2099" t="s">
        <v>201</v>
      </c>
      <c r="C104" s="1465">
        <f>IF(C102=0,0,C103/C102*100)</f>
        <v>73.8317757009346</v>
      </c>
      <c r="D104" s="2100" t="s">
        <v>202</v>
      </c>
      <c r="E104" s="2101">
        <v>80</v>
      </c>
      <c r="F104" s="2102">
        <v>105</v>
      </c>
      <c r="G104" s="2103" t="s">
        <v>206</v>
      </c>
      <c r="H104" s="230"/>
    </row>
    <row r="105" ht="21.6" customHeight="1">
      <c r="A105" s="2104"/>
      <c r="B105" s="2105" t="s">
        <v>12</v>
      </c>
      <c r="C105" s="1465">
        <f>C100-C110</f>
        <v>20664</v>
      </c>
      <c r="D105" s="2106"/>
      <c r="E105" s="2107"/>
      <c r="F105" s="2108"/>
      <c r="G105" s="2109"/>
      <c r="H105" s="2110"/>
    </row>
    <row r="106" ht="21.6" customHeight="1">
      <c r="A106" s="2111"/>
      <c r="B106" s="2112" t="s">
        <v>205</v>
      </c>
      <c r="C106" s="1465"/>
      <c r="D106" s="2113" t="s">
        <v>202</v>
      </c>
      <c r="E106" s="2114">
        <v>0</v>
      </c>
      <c r="F106" s="2115">
        <v>20</v>
      </c>
      <c r="G106" s="2116" t="s">
        <v>203</v>
      </c>
      <c r="H106" s="230" t="s">
        <v>245</v>
      </c>
    </row>
    <row r="107" ht="21.6" customHeight="1">
      <c r="A107" s="2117" t="s">
        <v>247</v>
      </c>
      <c r="B107" s="2118" t="s">
        <v>200</v>
      </c>
      <c r="C107" s="1465">
        <f>[ExternSheet]E13</f>
        <v>6620</v>
      </c>
      <c r="D107" s="2119"/>
      <c r="E107" s="2120"/>
      <c r="F107" s="2121"/>
      <c r="G107" s="2122"/>
      <c r="H107" s="2123"/>
    </row>
    <row r="108" ht="21.6" customHeight="1">
      <c r="A108" s="2124"/>
      <c r="B108" s="2125" t="s">
        <v>11</v>
      </c>
      <c r="C108" s="1465">
        <f>[ExternSheet]F13</f>
        <v>3772</v>
      </c>
      <c r="D108" s="2126"/>
      <c r="E108" s="2127"/>
      <c r="F108" s="2128"/>
      <c r="G108" s="2129"/>
      <c r="H108" s="2130"/>
    </row>
    <row r="109" ht="21.6" customHeight="1">
      <c r="A109" s="2131"/>
      <c r="B109" s="2132" t="s">
        <v>201</v>
      </c>
      <c r="C109" s="1465">
        <f>[ExternSheet]H13*100</f>
        <v>56.9788519637462</v>
      </c>
      <c r="D109" s="2133" t="s">
        <v>202</v>
      </c>
      <c r="E109" s="2134">
        <v>80</v>
      </c>
      <c r="F109" s="2135">
        <v>105</v>
      </c>
      <c r="G109" s="2136" t="s">
        <v>203</v>
      </c>
      <c r="H109" s="230" t="s">
        <v>245</v>
      </c>
    </row>
    <row r="110" ht="21.6" customHeight="1">
      <c r="A110" s="2137"/>
      <c r="B110" s="2138" t="s">
        <v>12</v>
      </c>
      <c r="C110" s="1465">
        <f>[ExternSheet]G13</f>
        <v>4571</v>
      </c>
      <c r="D110" s="2139"/>
      <c r="E110" s="2140"/>
      <c r="F110" s="2141"/>
      <c r="G110" s="2142"/>
      <c r="H110" s="2143"/>
    </row>
    <row r="111" ht="21.6" customHeight="1">
      <c r="A111" s="2144"/>
      <c r="B111" s="2145" t="s">
        <v>205</v>
      </c>
      <c r="C111" s="1802">
        <f>[ExternSheet]I13*100</f>
        <v>0</v>
      </c>
      <c r="D111" s="2146" t="s">
        <v>202</v>
      </c>
      <c r="E111" s="2147">
        <v>0</v>
      </c>
      <c r="F111" s="2148">
        <v>20</v>
      </c>
      <c r="G111" s="2149" t="s">
        <v>203</v>
      </c>
      <c r="H111" s="230" t="s">
        <v>245</v>
      </c>
    </row>
    <row r="112" ht="21.6" customHeight="1">
      <c r="A112" s="2150" t="s">
        <v>248</v>
      </c>
      <c r="B112" s="2151" t="s">
        <v>200</v>
      </c>
      <c r="C112" s="1465">
        <f>[ExternSheet]E14</f>
        <v>1201308635.52</v>
      </c>
      <c r="D112" s="2152"/>
      <c r="E112" s="2153"/>
      <c r="F112" s="2154"/>
      <c r="G112" s="2155"/>
      <c r="H112" s="2156"/>
    </row>
    <row r="113" ht="21.6" customHeight="1">
      <c r="A113" s="2157"/>
      <c r="B113" s="2158" t="s">
        <v>11</v>
      </c>
      <c r="C113" s="1465">
        <f>[ExternSheet]F14</f>
        <v>622950000</v>
      </c>
      <c r="D113" s="2159"/>
      <c r="E113" s="2160"/>
      <c r="F113" s="2161"/>
      <c r="G113" s="2162"/>
      <c r="H113" s="2163"/>
    </row>
    <row r="114" ht="21.6" customHeight="1">
      <c r="A114" s="2164"/>
      <c r="B114" s="2165" t="s">
        <v>201</v>
      </c>
      <c r="C114" s="1465">
        <f>[ExternSheet]H14*100</f>
        <v>51.8559495520774</v>
      </c>
      <c r="D114" s="2166" t="s">
        <v>202</v>
      </c>
      <c r="E114" s="2167">
        <v>47.5</v>
      </c>
      <c r="F114" s="2168">
        <v>52.5</v>
      </c>
      <c r="G114" s="2169" t="s">
        <v>206</v>
      </c>
      <c r="H114" s="230"/>
    </row>
    <row r="115" ht="21.6" customHeight="1">
      <c r="A115" s="2170"/>
      <c r="B115" s="2171" t="s">
        <v>12</v>
      </c>
      <c r="C115" s="1465">
        <f>[ExternSheet]G14</f>
        <v>575500000</v>
      </c>
      <c r="D115" s="2172"/>
      <c r="E115" s="2173"/>
      <c r="F115" s="2174"/>
      <c r="G115" s="2175"/>
      <c r="H115" s="2176"/>
    </row>
    <row r="116" ht="21.6" customHeight="1">
      <c r="A116" s="2177"/>
      <c r="B116" s="2178" t="s">
        <v>205</v>
      </c>
      <c r="C116" s="1465">
        <f>[ExternSheet]I14*100</f>
        <v>0</v>
      </c>
      <c r="D116" s="2179" t="s">
        <v>202</v>
      </c>
      <c r="E116" s="2180">
        <v>5</v>
      </c>
      <c r="F116" s="2181">
        <v>20</v>
      </c>
      <c r="G116" s="2182" t="s">
        <v>206</v>
      </c>
      <c r="H116" s="230"/>
    </row>
    <row r="117" ht="21.6" customHeight="1">
      <c r="A117" s="2183" t="s">
        <v>249</v>
      </c>
      <c r="B117" s="2184" t="s">
        <v>200</v>
      </c>
      <c r="C117" s="1465">
        <f>C112-C122</f>
        <v>1201308635.52</v>
      </c>
      <c r="D117" s="2185"/>
      <c r="E117" s="2186"/>
      <c r="F117" s="2187"/>
      <c r="G117" s="2188"/>
      <c r="H117" s="2189"/>
    </row>
    <row r="118" ht="21.6" customHeight="1">
      <c r="A118" s="2190"/>
      <c r="B118" s="2191" t="s">
        <v>11</v>
      </c>
      <c r="C118" s="1465">
        <f>C113-C123</f>
        <v>622950000</v>
      </c>
      <c r="D118" s="2192"/>
      <c r="E118" s="2193"/>
      <c r="F118" s="2194"/>
      <c r="G118" s="2195"/>
      <c r="H118" s="2196"/>
    </row>
    <row r="119" ht="21.6" customHeight="1">
      <c r="A119" s="2197"/>
      <c r="B119" s="2198" t="s">
        <v>201</v>
      </c>
      <c r="C119" s="1465">
        <f>IF(C117=0,0,C118/C117*100)</f>
        <v>51.8559495520774</v>
      </c>
      <c r="D119" s="2199" t="s">
        <v>202</v>
      </c>
      <c r="E119" s="2200">
        <v>47.5</v>
      </c>
      <c r="F119" s="2201">
        <v>52.5</v>
      </c>
      <c r="G119" s="2202" t="s">
        <v>203</v>
      </c>
      <c r="H119" s="230" t="s">
        <v>250</v>
      </c>
    </row>
    <row r="120" ht="21.6" customHeight="1">
      <c r="A120" s="2203"/>
      <c r="B120" s="2204" t="s">
        <v>12</v>
      </c>
      <c r="C120" s="1465">
        <f>C115-C125</f>
        <v>575500000</v>
      </c>
      <c r="D120" s="2205"/>
      <c r="E120" s="2206"/>
      <c r="F120" s="2207"/>
      <c r="G120" s="2208"/>
      <c r="H120" s="2209"/>
    </row>
    <row r="121" ht="21.6" customHeight="1">
      <c r="A121" s="2210"/>
      <c r="B121" s="2211" t="s">
        <v>205</v>
      </c>
      <c r="C121" s="1465"/>
      <c r="D121" s="2212" t="s">
        <v>202</v>
      </c>
      <c r="E121" s="2213">
        <v>5</v>
      </c>
      <c r="F121" s="2214">
        <v>20</v>
      </c>
      <c r="G121" s="2215" t="s">
        <v>203</v>
      </c>
      <c r="H121" s="230" t="s">
        <v>251</v>
      </c>
    </row>
    <row r="122" ht="21.6" customHeight="1">
      <c r="A122" s="2216" t="s">
        <v>252</v>
      </c>
      <c r="B122" s="2217" t="s">
        <v>200</v>
      </c>
      <c r="C122" s="1465">
        <f>[ExternSheet]E15</f>
        <v>337946498.4</v>
      </c>
      <c r="D122" s="2218"/>
      <c r="E122" s="2219"/>
      <c r="F122" s="2220"/>
      <c r="G122" s="2221"/>
      <c r="H122" s="2222"/>
    </row>
    <row r="123" ht="21.6" customHeight="1">
      <c r="A123" s="2223"/>
      <c r="B123" s="2224" t="s">
        <v>11</v>
      </c>
      <c r="C123" s="1465">
        <f>[ExternSheet]F15</f>
        <v>158450000</v>
      </c>
      <c r="D123" s="2225"/>
      <c r="E123" s="2226"/>
      <c r="F123" s="2227"/>
      <c r="G123" s="2228"/>
      <c r="H123" s="2229"/>
    </row>
    <row r="124" ht="21.6" customHeight="1">
      <c r="A124" s="2230"/>
      <c r="B124" s="2231" t="s">
        <v>201</v>
      </c>
      <c r="C124" s="1465">
        <f>[ExternSheet]H15*100</f>
        <v>46.8861197704897</v>
      </c>
      <c r="D124" s="2232" t="s">
        <v>202</v>
      </c>
      <c r="E124" s="2233">
        <v>47.5</v>
      </c>
      <c r="F124" s="2234">
        <v>52.5</v>
      </c>
      <c r="G124" s="2235" t="s">
        <v>203</v>
      </c>
      <c r="H124" s="230" t="s">
        <v>253</v>
      </c>
    </row>
    <row r="125" ht="21.6" customHeight="1">
      <c r="A125" s="2236"/>
      <c r="B125" s="2237" t="s">
        <v>12</v>
      </c>
      <c r="C125" s="1465">
        <f>[ExternSheet]G15</f>
        <v>121050000</v>
      </c>
      <c r="D125" s="2238"/>
      <c r="E125" s="2239"/>
      <c r="F125" s="2240"/>
      <c r="G125" s="2241"/>
      <c r="H125" s="2242"/>
    </row>
    <row r="126" ht="21.6" customHeight="1">
      <c r="A126" s="2243"/>
      <c r="B126" s="2244" t="s">
        <v>205</v>
      </c>
      <c r="C126" s="1465">
        <f>[ExternSheet]I15*100</f>
        <v>0</v>
      </c>
      <c r="D126" s="2245" t="s">
        <v>202</v>
      </c>
      <c r="E126" s="2246">
        <v>5</v>
      </c>
      <c r="F126" s="2247">
        <v>20</v>
      </c>
      <c r="G126" s="2248" t="s">
        <v>203</v>
      </c>
      <c r="H126" s="230" t="s">
        <v>254</v>
      </c>
    </row>
    <row r="127" ht="21.6" customHeight="1">
      <c r="A127" s="2249" t="s">
        <v>255</v>
      </c>
      <c r="B127" s="2250" t="s">
        <v>200</v>
      </c>
      <c r="C127" s="1465">
        <f>[ExternSheet]E39</f>
        <v>84930</v>
      </c>
      <c r="D127" s="2251"/>
      <c r="E127" s="2252"/>
      <c r="F127" s="2253"/>
      <c r="G127" s="2254"/>
      <c r="H127" s="2255"/>
    </row>
    <row r="128" ht="22.2" customHeight="1">
      <c r="A128" s="2256"/>
      <c r="B128" s="2257" t="s">
        <v>11</v>
      </c>
      <c r="C128" s="1465">
        <f>[ExternSheet]F39</f>
        <v>84930</v>
      </c>
      <c r="D128" s="2258" t="s">
        <v>256</v>
      </c>
      <c r="E128" s="2259">
        <f>C127*0.9</f>
        <v>76437</v>
      </c>
      <c r="F128" s="2260">
        <f>C127*1.1</f>
        <v>93423</v>
      </c>
      <c r="G128" s="2261" t="s">
        <v>206</v>
      </c>
      <c r="H128" s="230"/>
    </row>
    <row r="129" ht="21.6" customHeight="1">
      <c r="A129" s="2262"/>
      <c r="B129" s="2263" t="s">
        <v>257</v>
      </c>
      <c r="C129" s="1465">
        <v>0</v>
      </c>
      <c r="D129" s="2264" t="s">
        <v>202</v>
      </c>
      <c r="E129" s="2265">
        <v>-10</v>
      </c>
      <c r="F129" s="2266">
        <v>10</v>
      </c>
      <c r="G129" s="2267" t="s">
        <v>206</v>
      </c>
      <c r="H129" s="230"/>
    </row>
    <row r="130" ht="21.6" customHeight="1">
      <c r="A130" s="2268"/>
      <c r="B130" s="2269" t="s">
        <v>12</v>
      </c>
      <c r="C130" s="1465">
        <f>[ExternSheet]G39</f>
        <v>75600</v>
      </c>
      <c r="D130" s="2270"/>
      <c r="E130" s="2271"/>
      <c r="F130" s="2272"/>
      <c r="G130" s="2273"/>
      <c r="H130" s="2274"/>
    </row>
    <row r="131" ht="21.6" customHeight="1">
      <c r="A131" s="2275"/>
      <c r="B131" s="2276" t="s">
        <v>205</v>
      </c>
      <c r="C131" s="1465">
        <f>[ExternSheet]I39*100</f>
        <v>0</v>
      </c>
      <c r="D131" s="2277" t="s">
        <v>202</v>
      </c>
      <c r="E131" s="2278">
        <v>5</v>
      </c>
      <c r="F131" s="2279">
        <v>15</v>
      </c>
      <c r="G131" s="2280" t="s">
        <v>206</v>
      </c>
      <c r="H131" s="230"/>
    </row>
    <row r="132" ht="21.6" customHeight="1">
      <c r="A132" s="2281" t="s">
        <v>258</v>
      </c>
      <c r="B132" s="2282"/>
      <c r="C132" s="2283"/>
      <c r="D132" s="2284"/>
      <c r="E132" s="2285"/>
      <c r="F132" s="2286"/>
      <c r="G132" s="2287"/>
      <c r="H132" s="2288"/>
    </row>
    <row r="133" ht="21.6" customHeight="1">
      <c r="A133" s="2289" t="s">
        <v>259</v>
      </c>
      <c r="B133" s="2290" t="s">
        <v>11</v>
      </c>
      <c r="C133" s="1465">
        <f>IF(C98=0,0,C113/C98)</f>
        <v>36506.6807313643</v>
      </c>
      <c r="D133" s="2291" t="s">
        <v>256</v>
      </c>
      <c r="E133" s="2292">
        <v>20791.08</v>
      </c>
      <c r="F133" s="2293">
        <v>31186.62</v>
      </c>
      <c r="G133" s="2294" t="s">
        <v>203</v>
      </c>
      <c r="H133" s="230" t="s">
        <v>260</v>
      </c>
    </row>
    <row r="134" ht="21.6" customHeight="1">
      <c r="A134" s="2295"/>
      <c r="B134" s="2296" t="s">
        <v>12</v>
      </c>
      <c r="C134" s="1465">
        <f>IF(C100=0,0,C115/C100)</f>
        <v>27850.3677893922</v>
      </c>
      <c r="D134" s="2297"/>
      <c r="E134" s="2298"/>
      <c r="F134" s="2299"/>
      <c r="G134" s="2300"/>
      <c r="H134" s="2301"/>
    </row>
    <row r="135" ht="21.6" customHeight="1">
      <c r="A135" s="2302"/>
      <c r="B135" s="2303" t="s">
        <v>205</v>
      </c>
      <c r="C135" s="1465"/>
      <c r="D135" s="2304" t="s">
        <v>202</v>
      </c>
      <c r="E135" s="2305">
        <v>0</v>
      </c>
      <c r="F135" s="2306">
        <v>20</v>
      </c>
      <c r="G135" s="2307" t="s">
        <v>203</v>
      </c>
      <c r="H135" s="230" t="s">
        <v>260</v>
      </c>
    </row>
    <row r="136" ht="21.6" customHeight="1">
      <c r="A136" s="2308" t="s">
        <v>261</v>
      </c>
      <c r="B136" s="2309" t="s">
        <v>11</v>
      </c>
      <c r="C136" s="1465">
        <f>IF(C103=0,0,C118/C103)</f>
        <v>36506.6807313643</v>
      </c>
      <c r="D136" s="2310" t="s">
        <v>256</v>
      </c>
      <c r="E136" s="2311">
        <v>20940.14</v>
      </c>
      <c r="F136" s="2312">
        <v>31410.22</v>
      </c>
      <c r="G136" s="2313" t="s">
        <v>203</v>
      </c>
      <c r="H136" s="230" t="s">
        <v>260</v>
      </c>
    </row>
    <row r="137" ht="21.6" customHeight="1">
      <c r="A137" s="2314"/>
      <c r="B137" s="2315" t="s">
        <v>12</v>
      </c>
      <c r="C137" s="1465">
        <f>IF(C105=0,0,C120/C105)</f>
        <v>27850.3677893922</v>
      </c>
      <c r="D137" s="2316"/>
      <c r="E137" s="2317"/>
      <c r="F137" s="2318"/>
      <c r="G137" s="2319"/>
      <c r="H137" s="2320"/>
    </row>
    <row r="138" ht="21.6" customHeight="1">
      <c r="A138" s="2321"/>
      <c r="B138" s="2322" t="s">
        <v>205</v>
      </c>
      <c r="C138" s="1465"/>
      <c r="D138" s="2323" t="s">
        <v>202</v>
      </c>
      <c r="E138" s="2324">
        <v>0</v>
      </c>
      <c r="F138" s="2325">
        <v>20</v>
      </c>
      <c r="G138" s="2326" t="s">
        <v>203</v>
      </c>
      <c r="H138" s="230" t="s">
        <v>260</v>
      </c>
    </row>
    <row r="139" ht="21.6" customHeight="1">
      <c r="A139" s="2327" t="s">
        <v>262</v>
      </c>
      <c r="B139" s="2328" t="s">
        <v>11</v>
      </c>
      <c r="C139" s="1465">
        <f>IF(C108=0,0,C123/C108)</f>
        <v>42006.8928950159</v>
      </c>
      <c r="D139" s="2329" t="s">
        <v>256</v>
      </c>
      <c r="E139" s="2330">
        <v>20419.73</v>
      </c>
      <c r="F139" s="2331">
        <v>30629.59</v>
      </c>
      <c r="G139" s="2332" t="s">
        <v>203</v>
      </c>
      <c r="H139" s="230" t="s">
        <v>260</v>
      </c>
    </row>
    <row r="140" ht="21.6" customHeight="1">
      <c r="A140" s="2333"/>
      <c r="B140" s="2334" t="s">
        <v>12</v>
      </c>
      <c r="C140" s="1465">
        <f>IF(C110=0,0,C125/C110)</f>
        <v>26482.1702034566</v>
      </c>
      <c r="D140" s="2335"/>
      <c r="E140" s="2336"/>
      <c r="F140" s="2337"/>
      <c r="G140" s="2338"/>
      <c r="H140" s="2339"/>
    </row>
    <row r="141" ht="21.6" customHeight="1">
      <c r="A141" s="2340"/>
      <c r="B141" s="2341" t="s">
        <v>205</v>
      </c>
      <c r="C141" s="1465"/>
      <c r="D141" s="2342" t="s">
        <v>202</v>
      </c>
      <c r="E141" s="2343">
        <v>0</v>
      </c>
      <c r="F141" s="2344">
        <v>20</v>
      </c>
      <c r="G141" s="2345" t="s">
        <v>203</v>
      </c>
      <c r="H141" s="230" t="s">
        <v>260</v>
      </c>
    </row>
    <row r="142" ht="21.6" customHeight="1">
      <c r="A142" s="2346" t="s">
        <v>263</v>
      </c>
      <c r="B142" s="2347" t="s">
        <v>11</v>
      </c>
      <c r="C142" s="1465">
        <f>IF(C78+C83=0,0,C39/(C78+C83))</f>
        <v>14601.7220536838</v>
      </c>
      <c r="D142" s="2348" t="s">
        <v>256</v>
      </c>
      <c r="E142" s="2349">
        <v>9623.99</v>
      </c>
      <c r="F142" s="2350">
        <v>17873.13</v>
      </c>
      <c r="G142" s="2351" t="s">
        <v>206</v>
      </c>
      <c r="H142" s="230"/>
    </row>
    <row r="143" ht="21.6" customHeight="1">
      <c r="A143" s="2352"/>
      <c r="B143" s="2353" t="s">
        <v>12</v>
      </c>
      <c r="C143" s="1465">
        <f>IF(C80+C85=0,0,C41/(C80+C85))</f>
        <v>13523.8026605441</v>
      </c>
      <c r="D143" s="2354"/>
      <c r="E143" s="2355"/>
      <c r="F143" s="2356"/>
      <c r="G143" s="2357"/>
      <c r="H143" s="2358"/>
    </row>
    <row r="144" ht="21.6" customHeight="1">
      <c r="A144" s="2359"/>
      <c r="B144" s="2360" t="s">
        <v>205</v>
      </c>
      <c r="C144" s="1465"/>
      <c r="D144" s="2361" t="s">
        <v>202</v>
      </c>
      <c r="E144" s="2362">
        <v>0</v>
      </c>
      <c r="F144" s="2363">
        <v>10</v>
      </c>
      <c r="G144" s="2364" t="s">
        <v>206</v>
      </c>
      <c r="H144" s="230"/>
    </row>
    <row r="145" ht="21.6" customHeight="1">
      <c r="A145" s="2365" t="s">
        <v>264</v>
      </c>
      <c r="B145" s="2366" t="s">
        <v>11</v>
      </c>
      <c r="C145" s="1465">
        <f>[ExternSheet]F9</f>
        <v>14306</v>
      </c>
      <c r="D145" s="2367"/>
      <c r="E145" s="2368"/>
      <c r="F145" s="2369"/>
      <c r="G145" s="2370"/>
      <c r="H145" s="2371"/>
    </row>
    <row r="146" ht="21.6" customHeight="1">
      <c r="A146" s="2372"/>
      <c r="B146" s="2373" t="s">
        <v>265</v>
      </c>
      <c r="C146" s="1465">
        <v>15579</v>
      </c>
      <c r="D146" s="2374"/>
      <c r="E146" s="2375"/>
      <c r="F146" s="2376"/>
      <c r="G146" s="2377"/>
      <c r="H146" s="2378"/>
    </row>
    <row r="147" ht="21.6" customHeight="1">
      <c r="A147" s="2379"/>
      <c r="B147" s="2380" t="s">
        <v>266</v>
      </c>
      <c r="C147" s="1465"/>
      <c r="D147" s="2381" t="s">
        <v>202</v>
      </c>
      <c r="E147" s="2382">
        <v>-3</v>
      </c>
      <c r="F147" s="2383">
        <v>3</v>
      </c>
      <c r="G147" s="2384" t="s">
        <v>203</v>
      </c>
      <c r="H147" s="230" t="s">
        <v>267</v>
      </c>
    </row>
    <row r="148" ht="21.6" customHeight="1">
      <c r="A148" s="2385" t="s">
        <v>268</v>
      </c>
      <c r="B148" s="2386" t="s">
        <v>11</v>
      </c>
      <c r="C148" s="1465">
        <f>IF(C133=0,0,C142/C133*100)</f>
        <v>39.9973970822794</v>
      </c>
      <c r="D148" s="2387" t="s">
        <v>202</v>
      </c>
      <c r="E148" s="2388">
        <v>40</v>
      </c>
      <c r="F148" s="2389">
        <v>100</v>
      </c>
      <c r="G148" s="2390" t="s">
        <v>206</v>
      </c>
      <c r="H148" s="230"/>
    </row>
    <row r="149" ht="21.6" customHeight="1">
      <c r="A149" s="2391"/>
      <c r="B149" s="2392" t="s">
        <v>12</v>
      </c>
      <c r="C149" s="1465">
        <f>IF(C134=0,0,C143/C134*100)</f>
        <v>48.5587937754097</v>
      </c>
      <c r="D149" s="2393"/>
      <c r="E149" s="2394"/>
      <c r="F149" s="2395"/>
      <c r="G149" s="2396"/>
      <c r="H149" s="2397"/>
    </row>
    <row r="150" ht="21.6" customHeight="1">
      <c r="A150" s="2398"/>
      <c r="B150" s="2399" t="s">
        <v>269</v>
      </c>
      <c r="C150" s="1465">
        <f>C148-C149</f>
        <v>-8.56139669313024</v>
      </c>
      <c r="D150" s="2400" t="s">
        <v>202</v>
      </c>
      <c r="E150" s="2401">
        <v>-10</v>
      </c>
      <c r="F150" s="2402">
        <v>10</v>
      </c>
      <c r="G150" s="2403" t="s">
        <v>206</v>
      </c>
      <c r="H150" s="230"/>
    </row>
    <row r="151" ht="21.6" customHeight="1">
      <c r="A151" s="2404" t="s">
        <v>270</v>
      </c>
      <c r="B151" s="2405" t="s">
        <v>11</v>
      </c>
      <c r="C151" s="1465">
        <f>IF([ExternSheet]F14=0,0,([ExternSheet]F19+[ExternSheet]F23)/[ExternSheet]F14*100)</f>
        <v>23.3231151520989</v>
      </c>
      <c r="D151" s="2406" t="s">
        <v>202</v>
      </c>
      <c r="E151" s="2407">
        <v>20</v>
      </c>
      <c r="F151" s="2408">
        <v>25</v>
      </c>
      <c r="G151" s="2409" t="s">
        <v>206</v>
      </c>
      <c r="H151" s="230"/>
    </row>
    <row r="152" ht="21.6" customHeight="1">
      <c r="A152" s="2410"/>
      <c r="B152" s="2411" t="s">
        <v>12</v>
      </c>
      <c r="C152" s="1465">
        <f>IF([ExternSheet]G14=0,0,([ExternSheet]G19+[ExternSheet]G23)/[ExternSheet]G14*100)</f>
        <v>23.1615689765421</v>
      </c>
      <c r="D152" s="2412"/>
      <c r="E152" s="2413"/>
      <c r="F152" s="2414"/>
      <c r="G152" s="2415"/>
      <c r="H152" s="2416"/>
    </row>
    <row r="153" ht="21.6" customHeight="1">
      <c r="A153" s="2417"/>
      <c r="B153" s="2418" t="s">
        <v>269</v>
      </c>
      <c r="C153" s="1465">
        <f>C151-C152</f>
        <v>0.161546175556751</v>
      </c>
      <c r="D153" s="2419" t="s">
        <v>202</v>
      </c>
      <c r="E153" s="2420">
        <v>-2</v>
      </c>
      <c r="F153" s="2421">
        <v>2</v>
      </c>
      <c r="G153" s="2422" t="s">
        <v>206</v>
      </c>
      <c r="H153" s="230"/>
    </row>
  </sheetData>
  <mergeCells>
    <mergeCell ref="A1:B1"/>
    <mergeCell ref="C1:H1"/>
    <mergeCell ref="A2:H2"/>
    <mergeCell ref="A4:A5"/>
    <mergeCell ref="B4:B5"/>
    <mergeCell ref="C4:C5"/>
    <mergeCell ref="D4:D5"/>
    <mergeCell ref="E4:F4"/>
    <mergeCell ref="G4:G5"/>
    <mergeCell ref="H4:H5"/>
    <mergeCell ref="A6:H6"/>
    <mergeCell ref="A7:A11"/>
    <mergeCell ref="A12:A16"/>
    <mergeCell ref="A17:A21"/>
    <mergeCell ref="A22:A24"/>
    <mergeCell ref="A25:A27"/>
    <mergeCell ref="A28:A32"/>
    <mergeCell ref="A33:A37"/>
    <mergeCell ref="A38:A42"/>
    <mergeCell ref="A43:A45"/>
    <mergeCell ref="A46:A50"/>
    <mergeCell ref="A51:A55"/>
    <mergeCell ref="A56:H56"/>
    <mergeCell ref="A57:A61"/>
    <mergeCell ref="A62:A66"/>
    <mergeCell ref="A67:A71"/>
    <mergeCell ref="A72:A76"/>
    <mergeCell ref="A77:A81"/>
    <mergeCell ref="A82:A86"/>
    <mergeCell ref="A87:A91"/>
    <mergeCell ref="A92:A96"/>
    <mergeCell ref="A97:A101"/>
    <mergeCell ref="A102:A106"/>
    <mergeCell ref="A107:A111"/>
    <mergeCell ref="A112:A116"/>
    <mergeCell ref="A117:A121"/>
    <mergeCell ref="A122:A126"/>
    <mergeCell ref="A127:A131"/>
    <mergeCell ref="A132:H132"/>
    <mergeCell ref="A133:A135"/>
    <mergeCell ref="A136:A138"/>
    <mergeCell ref="A139:A141"/>
    <mergeCell ref="A142:A144"/>
    <mergeCell ref="A145:A147"/>
    <mergeCell ref="A148:A150"/>
    <mergeCell ref="A151:A153"/>
  </mergeCells>
  <printOptions horizontalCentered="1"/>
  <pageMargins left="0.78740157480315" right="0.78740157480315" top="1.18110236220472" bottom="1.18110236220472" header="0.51181" footer="0.51181"/>
  <pageSetup paperSize="9" scale="75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3"/>
  <sheetViews>
    <sheetView topLeftCell="A1" zoomScaleNormal="100" zoomScalePageLayoutView="60" workbookViewId="0">
      <pane topLeftCell="C7" activePane="bottomRight" state="frozen"/>
      <selection activeCell="A1" sqref="A1"/>
    </sheetView>
  </sheetViews>
  <sheetFormatPr defaultColWidth="8" defaultRowHeight="14.25"/>
  <cols>
    <col min="1" max="1" width="23.6470588235294" style="16"/>
    <col min="2" max="2" width="23.3098039215686" style="16"/>
    <col min="3" max="3" width="26.8823529411765" style="16"/>
    <col min="4" max="4" width="11.043137254902" style="16"/>
    <col min="5" max="5" width="8.81176470588235" style="16"/>
    <col min="6" max="6" width="9.14509803921569" style="16"/>
    <col min="7" max="7" width="7.36078431372549" style="16"/>
    <col min="8" max="8" width="83.3254901960784" style="16"/>
  </cols>
  <sheetData>
    <row r="1" ht="37.2" customHeight="1">
      <c r="A1" s="23" t="s">
        <v>0</v>
      </c>
      <c r="B1" s="2423"/>
      <c r="C1" s="2424" t="s">
        <v>271</v>
      </c>
      <c r="D1" s="2425"/>
      <c r="E1" s="2426"/>
      <c r="F1" s="2427"/>
      <c r="G1" s="2428"/>
      <c r="H1" s="2429"/>
    </row>
    <row r="2" ht="22.2" customHeight="1">
      <c r="A2" s="2430" t="s">
        <v>272</v>
      </c>
      <c r="B2" s="2431"/>
      <c r="C2" s="2432"/>
      <c r="D2" s="2433"/>
      <c r="E2" s="2434"/>
      <c r="F2" s="2435"/>
      <c r="G2" s="2436"/>
      <c r="H2" s="2437"/>
    </row>
    <row r="3" ht="22.2" customHeight="1">
      <c r="A3" s="2438" t="s">
        <v>4</v>
      </c>
      <c r="B3" s="2439"/>
      <c r="C3" s="2440" t="s">
        <v>0</v>
      </c>
      <c r="D3" s="2441"/>
      <c r="E3" s="2442"/>
      <c r="F3" s="2443"/>
      <c r="G3" s="2444"/>
      <c r="H3" s="246" t="s">
        <v>189</v>
      </c>
    </row>
    <row r="4" ht="22.2" customHeight="1">
      <c r="A4" s="2445" t="s">
        <v>167</v>
      </c>
      <c r="B4" s="2446" t="s">
        <v>190</v>
      </c>
      <c r="C4" s="2447" t="s">
        <v>191</v>
      </c>
      <c r="D4" s="2448" t="s">
        <v>192</v>
      </c>
      <c r="E4" s="2449" t="s">
        <v>193</v>
      </c>
      <c r="F4" s="2450"/>
      <c r="G4" s="2451" t="s">
        <v>194</v>
      </c>
      <c r="H4" s="2452" t="s">
        <v>195</v>
      </c>
    </row>
    <row r="5" ht="22.2" customHeight="1">
      <c r="A5" s="2453"/>
      <c r="B5" s="2454"/>
      <c r="C5" s="2455"/>
      <c r="D5" s="2456"/>
      <c r="E5" s="2457" t="s">
        <v>196</v>
      </c>
      <c r="F5" s="2458" t="s">
        <v>197</v>
      </c>
      <c r="G5" s="2459"/>
      <c r="H5" s="2460"/>
    </row>
    <row r="6" ht="22.2" customHeight="1">
      <c r="A6" s="2461" t="s">
        <v>198</v>
      </c>
      <c r="B6" s="2462"/>
      <c r="C6" s="2463"/>
      <c r="D6" s="2464"/>
      <c r="E6" s="2465"/>
      <c r="F6" s="2466"/>
      <c r="G6" s="2467"/>
      <c r="H6" s="2468"/>
    </row>
    <row r="7" ht="22.2" customHeight="1">
      <c r="A7" s="2469" t="s">
        <v>199</v>
      </c>
      <c r="B7" s="2470" t="s">
        <v>200</v>
      </c>
      <c r="C7" s="2471">
        <v>188412702.77</v>
      </c>
      <c r="D7" s="2472"/>
      <c r="E7" s="2473"/>
      <c r="F7" s="2474"/>
      <c r="G7" s="2475"/>
      <c r="H7" s="2476"/>
    </row>
    <row r="8" ht="22.2" customHeight="1">
      <c r="A8" s="2477"/>
      <c r="B8" s="2478" t="s">
        <v>11</v>
      </c>
      <c r="C8" s="2471">
        <v>85904236.01</v>
      </c>
      <c r="D8" s="2479"/>
      <c r="E8" s="2480"/>
      <c r="F8" s="2481"/>
      <c r="G8" s="2482"/>
      <c r="H8" s="2483"/>
    </row>
    <row r="9" ht="22.2" customHeight="1">
      <c r="A9" s="2484"/>
      <c r="B9" s="2485" t="s">
        <v>201</v>
      </c>
      <c r="C9" s="2471">
        <f>IF(C7=0,0,C8/C7*100)</f>
        <v>45.5936541151715</v>
      </c>
      <c r="D9" s="2486" t="s">
        <v>202</v>
      </c>
      <c r="E9" s="2487">
        <v>47.5</v>
      </c>
      <c r="F9" s="2488">
        <v>52.5</v>
      </c>
      <c r="G9" s="2489" t="s">
        <v>203</v>
      </c>
      <c r="H9" s="260" t="s">
        <v>273</v>
      </c>
    </row>
    <row r="10" ht="22.2" customHeight="1">
      <c r="A10" s="2490"/>
      <c r="B10" s="2491" t="s">
        <v>12</v>
      </c>
      <c r="C10" s="2471">
        <v>82191642.57</v>
      </c>
      <c r="D10" s="2492"/>
      <c r="E10" s="2493"/>
      <c r="F10" s="2494"/>
      <c r="G10" s="2495"/>
      <c r="H10" s="2496"/>
    </row>
    <row r="11" ht="22.2" customHeight="1">
      <c r="A11" s="2497"/>
      <c r="B11" s="2498" t="s">
        <v>205</v>
      </c>
      <c r="C11" s="2471"/>
      <c r="D11" s="2499" t="s">
        <v>202</v>
      </c>
      <c r="E11" s="2500">
        <v>5</v>
      </c>
      <c r="F11" s="2501">
        <v>20</v>
      </c>
      <c r="G11" s="2502" t="s">
        <v>203</v>
      </c>
      <c r="H11" s="260" t="s">
        <v>273</v>
      </c>
    </row>
    <row r="12" ht="22.2" customHeight="1">
      <c r="A12" s="2503" t="s">
        <v>274</v>
      </c>
      <c r="B12" s="2504" t="s">
        <v>200</v>
      </c>
      <c r="C12" s="2471">
        <f>[ExternSheet]E8</f>
        <v>184404509.27</v>
      </c>
      <c r="D12" s="2505"/>
      <c r="E12" s="2506"/>
      <c r="F12" s="2507"/>
      <c r="G12" s="2508"/>
      <c r="H12" s="2509"/>
    </row>
    <row r="13" ht="22.2" customHeight="1">
      <c r="A13" s="2510"/>
      <c r="B13" s="2511" t="s">
        <v>11</v>
      </c>
      <c r="C13" s="2471">
        <f>[ExternSheet]G8</f>
        <v>84495523.53</v>
      </c>
      <c r="D13" s="2512"/>
      <c r="E13" s="2513"/>
      <c r="F13" s="2514"/>
      <c r="G13" s="2515"/>
      <c r="H13" s="2516"/>
    </row>
    <row r="14" ht="22.2" customHeight="1">
      <c r="A14" s="2517"/>
      <c r="B14" s="2518" t="s">
        <v>201</v>
      </c>
      <c r="C14" s="2471">
        <f>[ExternSheet]I8*100</f>
        <v>45.8207469353604</v>
      </c>
      <c r="D14" s="2519" t="s">
        <v>202</v>
      </c>
      <c r="E14" s="2520">
        <v>47.5</v>
      </c>
      <c r="F14" s="2521">
        <v>52.5</v>
      </c>
      <c r="G14" s="2522" t="s">
        <v>203</v>
      </c>
      <c r="H14" s="260" t="s">
        <v>273</v>
      </c>
    </row>
    <row r="15" ht="22.2" customHeight="1">
      <c r="A15" s="2523"/>
      <c r="B15" s="2524" t="s">
        <v>12</v>
      </c>
      <c r="C15" s="2471">
        <f>[ExternSheet]H8</f>
        <v>79477154.11</v>
      </c>
      <c r="D15" s="2525"/>
      <c r="E15" s="2526"/>
      <c r="F15" s="2527"/>
      <c r="G15" s="2528"/>
      <c r="H15" s="2529"/>
    </row>
    <row r="16" ht="22.2" customHeight="1">
      <c r="A16" s="2530"/>
      <c r="B16" s="2531" t="s">
        <v>205</v>
      </c>
      <c r="C16" s="2471">
        <f>[ExternSheet]J8*100</f>
        <v>0</v>
      </c>
      <c r="D16" s="2532" t="s">
        <v>202</v>
      </c>
      <c r="E16" s="2533">
        <v>5</v>
      </c>
      <c r="F16" s="2534">
        <v>20</v>
      </c>
      <c r="G16" s="2535" t="s">
        <v>206</v>
      </c>
      <c r="H16" s="260"/>
    </row>
    <row r="17" ht="22.2" customHeight="1">
      <c r="A17" s="2536" t="s">
        <v>275</v>
      </c>
      <c r="B17" s="2537" t="s">
        <v>200</v>
      </c>
      <c r="C17" s="2471">
        <f>[ExternSheet]E20</f>
        <v>184404509.27</v>
      </c>
      <c r="D17" s="2538"/>
      <c r="E17" s="2539"/>
      <c r="F17" s="2540"/>
      <c r="G17" s="2541"/>
      <c r="H17" s="2542"/>
    </row>
    <row r="18" ht="22.2" customHeight="1">
      <c r="A18" s="2543"/>
      <c r="B18" s="2544" t="s">
        <v>11</v>
      </c>
      <c r="C18" s="2471">
        <f>[ExternSheet]F20</f>
        <v>84495523.53</v>
      </c>
      <c r="D18" s="2545"/>
      <c r="E18" s="2546"/>
      <c r="F18" s="2547"/>
      <c r="G18" s="2548"/>
      <c r="H18" s="2549"/>
    </row>
    <row r="19" ht="22.2" customHeight="1">
      <c r="A19" s="2550"/>
      <c r="B19" s="2551" t="s">
        <v>201</v>
      </c>
      <c r="C19" s="2471">
        <f>[ExternSheet]H20*100</f>
        <v>45.8207469353604</v>
      </c>
      <c r="D19" s="2552" t="s">
        <v>202</v>
      </c>
      <c r="E19" s="2553">
        <v>47.5</v>
      </c>
      <c r="F19" s="2554">
        <v>52.5</v>
      </c>
      <c r="G19" s="2555" t="s">
        <v>203</v>
      </c>
      <c r="H19" s="260" t="s">
        <v>273</v>
      </c>
    </row>
    <row r="20" ht="22.2" customHeight="1">
      <c r="A20" s="2556"/>
      <c r="B20" s="2557" t="s">
        <v>12</v>
      </c>
      <c r="C20" s="2471">
        <f>[ExternSheet]G20</f>
        <v>79477154.11</v>
      </c>
      <c r="D20" s="2558"/>
      <c r="E20" s="2559"/>
      <c r="F20" s="2560"/>
      <c r="G20" s="2561"/>
      <c r="H20" s="2562"/>
    </row>
    <row r="21" ht="22.2" customHeight="1">
      <c r="A21" s="2563"/>
      <c r="B21" s="2564" t="s">
        <v>205</v>
      </c>
      <c r="C21" s="2471">
        <f>[ExternSheet]I20*100</f>
        <v>0</v>
      </c>
      <c r="D21" s="2565" t="s">
        <v>202</v>
      </c>
      <c r="E21" s="2566">
        <v>5</v>
      </c>
      <c r="F21" s="2567">
        <v>20</v>
      </c>
      <c r="G21" s="2568" t="s">
        <v>206</v>
      </c>
      <c r="H21" s="260"/>
    </row>
    <row r="22" ht="22.2" customHeight="1">
      <c r="A22" s="2569" t="s">
        <v>276</v>
      </c>
      <c r="B22" s="2570" t="s">
        <v>200</v>
      </c>
      <c r="C22" s="2471">
        <f>[ExternSheet]E27</f>
        <v>0</v>
      </c>
      <c r="D22" s="2571"/>
      <c r="E22" s="2572"/>
      <c r="F22" s="2573"/>
      <c r="G22" s="2574"/>
      <c r="H22" s="2575"/>
    </row>
    <row r="23" ht="31.8" customHeight="1">
      <c r="A23" s="2576"/>
      <c r="B23" s="2577" t="s">
        <v>211</v>
      </c>
      <c r="C23" s="2471">
        <f>[ExternSheet]F27</f>
        <v>0</v>
      </c>
      <c r="D23" s="2578"/>
      <c r="E23" s="2579"/>
      <c r="F23" s="2580"/>
      <c r="G23" s="2581"/>
      <c r="H23" s="2582"/>
    </row>
    <row r="24" ht="22.2" customHeight="1">
      <c r="A24" s="2583"/>
      <c r="B24" s="2584" t="s">
        <v>201</v>
      </c>
      <c r="C24" s="2471">
        <f>[ExternSheet]H27*100</f>
        <v>0</v>
      </c>
      <c r="D24" s="2585" t="s">
        <v>202</v>
      </c>
      <c r="E24" s="2586">
        <v>47.5</v>
      </c>
      <c r="F24" s="2587">
        <v>52.5</v>
      </c>
      <c r="G24" s="2588" t="s">
        <v>203</v>
      </c>
      <c r="H24" s="260" t="s">
        <v>277</v>
      </c>
    </row>
    <row r="25" ht="22.2" customHeight="1">
      <c r="A25" s="2589" t="s">
        <v>219</v>
      </c>
      <c r="B25" s="2590" t="s">
        <v>200</v>
      </c>
      <c r="C25" s="2471">
        <f>[ExternSheet]E9</f>
        <v>0</v>
      </c>
      <c r="D25" s="2591"/>
      <c r="E25" s="2592"/>
      <c r="F25" s="2593"/>
      <c r="G25" s="2594"/>
      <c r="H25" s="2595"/>
    </row>
    <row r="26" ht="22.2" customHeight="1">
      <c r="A26" s="2596"/>
      <c r="B26" s="2597" t="s">
        <v>11</v>
      </c>
      <c r="C26" s="2471">
        <f>[ExternSheet]G9</f>
        <v>0</v>
      </c>
      <c r="D26" s="2598"/>
      <c r="E26" s="2599"/>
      <c r="F26" s="2600"/>
      <c r="G26" s="2601"/>
      <c r="H26" s="2602"/>
    </row>
    <row r="27" ht="22.2" customHeight="1">
      <c r="A27" s="2603"/>
      <c r="B27" s="2604" t="s">
        <v>201</v>
      </c>
      <c r="C27" s="2471">
        <f>[ExternSheet]I9*100</f>
        <v>0</v>
      </c>
      <c r="D27" s="2605" t="s">
        <v>202</v>
      </c>
      <c r="E27" s="2606">
        <v>47.5</v>
      </c>
      <c r="F27" s="2607">
        <v>100</v>
      </c>
      <c r="G27" s="2608" t="s">
        <v>206</v>
      </c>
      <c r="H27" s="260"/>
    </row>
    <row r="28" ht="22.2" customHeight="1">
      <c r="A28" s="2609"/>
      <c r="B28" s="2610" t="s">
        <v>12</v>
      </c>
      <c r="C28" s="2471">
        <f>[ExternSheet]H9</f>
        <v>0</v>
      </c>
      <c r="D28" s="2611"/>
      <c r="E28" s="2612"/>
      <c r="F28" s="2613"/>
      <c r="G28" s="2614"/>
      <c r="H28" s="2615"/>
    </row>
    <row r="29" ht="22.2" customHeight="1">
      <c r="A29" s="2616"/>
      <c r="B29" s="2617" t="s">
        <v>205</v>
      </c>
      <c r="C29" s="2471">
        <f>[ExternSheet]J9*100</f>
        <v>0</v>
      </c>
      <c r="D29" s="2618" t="s">
        <v>202</v>
      </c>
      <c r="E29" s="2619">
        <v>-30</v>
      </c>
      <c r="F29" s="2620">
        <v>30</v>
      </c>
      <c r="G29" s="2621" t="s">
        <v>206</v>
      </c>
      <c r="H29" s="260"/>
    </row>
    <row r="30" ht="22.2" customHeight="1">
      <c r="A30" s="2622" t="s">
        <v>220</v>
      </c>
      <c r="B30" s="2623" t="s">
        <v>200</v>
      </c>
      <c r="C30" s="2471">
        <v>154555996.87</v>
      </c>
      <c r="D30" s="2624"/>
      <c r="E30" s="2625"/>
      <c r="F30" s="2626"/>
      <c r="G30" s="2627"/>
      <c r="H30" s="2628"/>
    </row>
    <row r="31" ht="22.2" customHeight="1">
      <c r="A31" s="2629"/>
      <c r="B31" s="2630" t="s">
        <v>11</v>
      </c>
      <c r="C31" s="2471">
        <v>75659932.59</v>
      </c>
      <c r="D31" s="2631"/>
      <c r="E31" s="2632"/>
      <c r="F31" s="2633"/>
      <c r="G31" s="2634"/>
      <c r="H31" s="2635"/>
    </row>
    <row r="32" ht="22.2" customHeight="1">
      <c r="A32" s="2636"/>
      <c r="B32" s="2637" t="s">
        <v>201</v>
      </c>
      <c r="C32" s="2471">
        <f>IF(C30=0,0,C31/C30*100)</f>
        <v>48.9530876331114</v>
      </c>
      <c r="D32" s="2638" t="s">
        <v>202</v>
      </c>
      <c r="E32" s="2639">
        <v>47.5</v>
      </c>
      <c r="F32" s="2640">
        <v>52.5</v>
      </c>
      <c r="G32" s="2641" t="s">
        <v>206</v>
      </c>
      <c r="H32" s="260"/>
    </row>
    <row r="33" ht="22.2" customHeight="1">
      <c r="A33" s="2642"/>
      <c r="B33" s="2643" t="s">
        <v>12</v>
      </c>
      <c r="C33" s="2471">
        <v>72588485.45</v>
      </c>
      <c r="D33" s="2644"/>
      <c r="E33" s="2645"/>
      <c r="F33" s="2646"/>
      <c r="G33" s="2647"/>
      <c r="H33" s="2648"/>
    </row>
    <row r="34" ht="22.2" customHeight="1">
      <c r="A34" s="2649"/>
      <c r="B34" s="2650" t="s">
        <v>205</v>
      </c>
      <c r="C34" s="2471"/>
      <c r="D34" s="2651" t="s">
        <v>202</v>
      </c>
      <c r="E34" s="2652">
        <v>0</v>
      </c>
      <c r="F34" s="2653">
        <v>20</v>
      </c>
      <c r="G34" s="2654" t="s">
        <v>206</v>
      </c>
      <c r="H34" s="260"/>
    </row>
    <row r="35" ht="22.2" customHeight="1">
      <c r="A35" s="2655" t="s">
        <v>278</v>
      </c>
      <c r="B35" s="2656" t="s">
        <v>200</v>
      </c>
      <c r="C35" s="2471">
        <f>[ExternSheet]E17</f>
        <v>154489631.69</v>
      </c>
      <c r="D35" s="2657"/>
      <c r="E35" s="2658"/>
      <c r="F35" s="2659"/>
      <c r="G35" s="2660"/>
      <c r="H35" s="2661"/>
    </row>
    <row r="36" ht="22.2" customHeight="1">
      <c r="A36" s="2662"/>
      <c r="B36" s="2663" t="s">
        <v>11</v>
      </c>
      <c r="C36" s="2471">
        <f>[ExternSheet]G17</f>
        <v>75507992.49</v>
      </c>
      <c r="D36" s="2664"/>
      <c r="E36" s="2665"/>
      <c r="F36" s="2666"/>
      <c r="G36" s="2667"/>
      <c r="H36" s="2668"/>
    </row>
    <row r="37" ht="22.2" customHeight="1">
      <c r="A37" s="2669"/>
      <c r="B37" s="2670" t="s">
        <v>201</v>
      </c>
      <c r="C37" s="2471">
        <f>[ExternSheet]I17*100</f>
        <v>48.8757670427455</v>
      </c>
      <c r="D37" s="2671" t="s">
        <v>202</v>
      </c>
      <c r="E37" s="2672">
        <v>47.5</v>
      </c>
      <c r="F37" s="2673">
        <v>52.5</v>
      </c>
      <c r="G37" s="2674" t="s">
        <v>206</v>
      </c>
      <c r="H37" s="260"/>
    </row>
    <row r="38" ht="22.2" customHeight="1">
      <c r="A38" s="2675"/>
      <c r="B38" s="2676" t="s">
        <v>12</v>
      </c>
      <c r="C38" s="2471">
        <f>[ExternSheet]H17</f>
        <v>72579151.89</v>
      </c>
      <c r="D38" s="2677"/>
      <c r="E38" s="2678"/>
      <c r="F38" s="2679"/>
      <c r="G38" s="2680"/>
      <c r="H38" s="2681"/>
    </row>
    <row r="39" ht="22.2" customHeight="1">
      <c r="A39" s="2682"/>
      <c r="B39" s="2683" t="s">
        <v>205</v>
      </c>
      <c r="C39" s="2471">
        <f>[ExternSheet]J17*100</f>
        <v>0</v>
      </c>
      <c r="D39" s="2684" t="s">
        <v>202</v>
      </c>
      <c r="E39" s="2685">
        <v>0</v>
      </c>
      <c r="F39" s="2686">
        <v>20</v>
      </c>
      <c r="G39" s="2687" t="s">
        <v>206</v>
      </c>
      <c r="H39" s="260"/>
    </row>
    <row r="40" ht="22.2" customHeight="1">
      <c r="A40" s="2688" t="s">
        <v>228</v>
      </c>
      <c r="B40" s="2689"/>
      <c r="C40" s="2690"/>
      <c r="D40" s="2691"/>
      <c r="E40" s="2692"/>
      <c r="F40" s="2693"/>
      <c r="G40" s="2694"/>
      <c r="H40" s="2695"/>
    </row>
    <row r="41" ht="22.2" customHeight="1">
      <c r="A41" s="2696" t="s">
        <v>229</v>
      </c>
      <c r="B41" s="2697" t="s">
        <v>200</v>
      </c>
      <c r="C41" s="2698">
        <f>[ExternSheet]E5</f>
        <v>32812</v>
      </c>
      <c r="D41" s="2699"/>
      <c r="E41" s="2700"/>
      <c r="F41" s="2701"/>
      <c r="G41" s="2702"/>
      <c r="H41" s="2703"/>
    </row>
    <row r="42" ht="22.2" customHeight="1">
      <c r="A42" s="2704"/>
      <c r="B42" s="2705" t="s">
        <v>11</v>
      </c>
      <c r="C42" s="2698">
        <f>[ExternSheet]F5</f>
        <v>33638</v>
      </c>
      <c r="D42" s="2706"/>
      <c r="E42" s="2707"/>
      <c r="F42" s="2708"/>
      <c r="G42" s="2709"/>
      <c r="H42" s="2710"/>
    </row>
    <row r="43" ht="22.2" customHeight="1">
      <c r="A43" s="2711"/>
      <c r="B43" s="2712" t="s">
        <v>201</v>
      </c>
      <c r="C43" s="2698">
        <f>[ExternSheet]H5*100</f>
        <v>102.517371693283</v>
      </c>
      <c r="D43" s="2713" t="s">
        <v>202</v>
      </c>
      <c r="E43" s="2714">
        <v>80</v>
      </c>
      <c r="F43" s="2715">
        <v>105</v>
      </c>
      <c r="G43" s="2716" t="s">
        <v>206</v>
      </c>
      <c r="H43" s="260"/>
    </row>
    <row r="44" ht="22.2" customHeight="1">
      <c r="A44" s="2717"/>
      <c r="B44" s="2718" t="s">
        <v>12</v>
      </c>
      <c r="C44" s="2698">
        <f>[ExternSheet]G5</f>
        <v>32521</v>
      </c>
      <c r="D44" s="2719"/>
      <c r="E44" s="2720"/>
      <c r="F44" s="2721"/>
      <c r="G44" s="2722"/>
      <c r="H44" s="2723"/>
    </row>
    <row r="45" ht="22.2" customHeight="1">
      <c r="A45" s="2724"/>
      <c r="B45" s="2725" t="s">
        <v>205</v>
      </c>
      <c r="C45" s="2698">
        <f>[ExternSheet]I5*100</f>
        <v>0</v>
      </c>
      <c r="D45" s="2726" t="s">
        <v>202</v>
      </c>
      <c r="E45" s="2727">
        <v>0</v>
      </c>
      <c r="F45" s="2728">
        <v>20</v>
      </c>
      <c r="G45" s="2729" t="s">
        <v>206</v>
      </c>
      <c r="H45" s="260"/>
    </row>
    <row r="46" ht="22.2" customHeight="1">
      <c r="A46" s="2730" t="s">
        <v>231</v>
      </c>
      <c r="B46" s="2731" t="s">
        <v>200</v>
      </c>
      <c r="C46" s="2698">
        <f>[ExternSheet]E6</f>
        <v>24879</v>
      </c>
      <c r="D46" s="2732"/>
      <c r="E46" s="2733"/>
      <c r="F46" s="2734"/>
      <c r="G46" s="2735"/>
      <c r="H46" s="2736"/>
    </row>
    <row r="47" ht="22.2" customHeight="1">
      <c r="A47" s="2737"/>
      <c r="B47" s="2738" t="s">
        <v>11</v>
      </c>
      <c r="C47" s="2698">
        <f>[ExternSheet]F6</f>
        <v>25367</v>
      </c>
      <c r="D47" s="2739"/>
      <c r="E47" s="2740"/>
      <c r="F47" s="2741"/>
      <c r="G47" s="2742"/>
      <c r="H47" s="2743"/>
    </row>
    <row r="48" ht="22.2" customHeight="1">
      <c r="A48" s="2744"/>
      <c r="B48" s="2745" t="s">
        <v>201</v>
      </c>
      <c r="C48" s="2698">
        <f>[ExternSheet]H6*100</f>
        <v>101.961493629165</v>
      </c>
      <c r="D48" s="2746" t="s">
        <v>202</v>
      </c>
      <c r="E48" s="2747">
        <v>80</v>
      </c>
      <c r="F48" s="2748">
        <v>105</v>
      </c>
      <c r="G48" s="2749" t="s">
        <v>206</v>
      </c>
      <c r="H48" s="260"/>
    </row>
    <row r="49" ht="22.2" customHeight="1">
      <c r="A49" s="2750"/>
      <c r="B49" s="2751" t="s">
        <v>12</v>
      </c>
      <c r="C49" s="2698">
        <f>[ExternSheet]G6</f>
        <v>24748</v>
      </c>
      <c r="D49" s="2752"/>
      <c r="E49" s="2753"/>
      <c r="F49" s="2754"/>
      <c r="G49" s="2755"/>
      <c r="H49" s="2756"/>
    </row>
    <row r="50" ht="22.2" customHeight="1">
      <c r="A50" s="2757"/>
      <c r="B50" s="2758" t="s">
        <v>205</v>
      </c>
      <c r="C50" s="2698">
        <f>[ExternSheet]I6*100</f>
        <v>0</v>
      </c>
      <c r="D50" s="2759" t="s">
        <v>202</v>
      </c>
      <c r="E50" s="2760">
        <v>0</v>
      </c>
      <c r="F50" s="2761">
        <v>20</v>
      </c>
      <c r="G50" s="2762" t="s">
        <v>206</v>
      </c>
      <c r="H50" s="260"/>
    </row>
    <row r="51" ht="22.2" customHeight="1">
      <c r="A51" s="2763" t="s">
        <v>279</v>
      </c>
      <c r="B51" s="2764" t="s">
        <v>200</v>
      </c>
      <c r="C51" s="2698">
        <f>[ExternSheet]E8</f>
        <v>7933</v>
      </c>
      <c r="D51" s="2765"/>
      <c r="E51" s="2766"/>
      <c r="F51" s="2767"/>
      <c r="G51" s="2768"/>
      <c r="H51" s="2769"/>
    </row>
    <row r="52" ht="22.2" customHeight="1">
      <c r="A52" s="2770"/>
      <c r="B52" s="2771" t="s">
        <v>11</v>
      </c>
      <c r="C52" s="2698">
        <f>[ExternSheet]F8</f>
        <v>8271</v>
      </c>
      <c r="D52" s="2772"/>
      <c r="E52" s="2773"/>
      <c r="F52" s="2774"/>
      <c r="G52" s="2775"/>
      <c r="H52" s="2776"/>
    </row>
    <row r="53" ht="22.2" customHeight="1">
      <c r="A53" s="2777"/>
      <c r="B53" s="2778" t="s">
        <v>201</v>
      </c>
      <c r="C53" s="2698">
        <f>[ExternSheet]H8*100</f>
        <v>104.260683221984</v>
      </c>
      <c r="D53" s="2779" t="s">
        <v>202</v>
      </c>
      <c r="E53" s="2780">
        <v>80</v>
      </c>
      <c r="F53" s="2781">
        <v>105</v>
      </c>
      <c r="G53" s="2782" t="s">
        <v>206</v>
      </c>
      <c r="H53" s="260"/>
    </row>
    <row r="54" ht="22.2" customHeight="1">
      <c r="A54" s="2783"/>
      <c r="B54" s="2784" t="s">
        <v>12</v>
      </c>
      <c r="C54" s="2698">
        <f>[ExternSheet]G8</f>
        <v>7773</v>
      </c>
      <c r="D54" s="2785"/>
      <c r="E54" s="2786"/>
      <c r="F54" s="2787"/>
      <c r="G54" s="2788"/>
      <c r="H54" s="2789"/>
    </row>
    <row r="55" ht="22.2" customHeight="1">
      <c r="A55" s="2790"/>
      <c r="B55" s="2791" t="s">
        <v>205</v>
      </c>
      <c r="C55" s="2698">
        <f>[ExternSheet]I8*100</f>
        <v>0</v>
      </c>
      <c r="D55" s="2792" t="s">
        <v>202</v>
      </c>
      <c r="E55" s="2793">
        <v>0</v>
      </c>
      <c r="F55" s="2794">
        <v>10</v>
      </c>
      <c r="G55" s="2795" t="s">
        <v>206</v>
      </c>
      <c r="H55" s="260"/>
    </row>
    <row r="56" ht="22.2" customHeight="1">
      <c r="A56" s="2796" t="s">
        <v>244</v>
      </c>
      <c r="B56" s="2797" t="s">
        <v>200</v>
      </c>
      <c r="C56" s="2698">
        <f>[ExternSheet]E10</f>
        <v>24879</v>
      </c>
      <c r="D56" s="2798"/>
      <c r="E56" s="2799"/>
      <c r="F56" s="2800"/>
      <c r="G56" s="2801"/>
      <c r="H56" s="2802"/>
    </row>
    <row r="57" ht="22.2" customHeight="1">
      <c r="A57" s="2803"/>
      <c r="B57" s="2804" t="s">
        <v>11</v>
      </c>
      <c r="C57" s="2698">
        <f>[ExternSheet]F10</f>
        <v>25212</v>
      </c>
      <c r="D57" s="2805"/>
      <c r="E57" s="2806"/>
      <c r="F57" s="2807"/>
      <c r="G57" s="2808"/>
      <c r="H57" s="2809"/>
    </row>
    <row r="58" ht="22.2" customHeight="1">
      <c r="A58" s="2810"/>
      <c r="B58" s="2811" t="s">
        <v>201</v>
      </c>
      <c r="C58" s="2698">
        <f>[ExternSheet]H10*100</f>
        <v>101.338478234656</v>
      </c>
      <c r="D58" s="2812" t="s">
        <v>202</v>
      </c>
      <c r="E58" s="2813">
        <v>80</v>
      </c>
      <c r="F58" s="2814">
        <v>105</v>
      </c>
      <c r="G58" s="2815" t="s">
        <v>206</v>
      </c>
      <c r="H58" s="260"/>
    </row>
    <row r="59" ht="22.2" customHeight="1">
      <c r="A59" s="2816"/>
      <c r="B59" s="2817" t="s">
        <v>12</v>
      </c>
      <c r="C59" s="2698">
        <f>[ExternSheet]G10</f>
        <v>24748</v>
      </c>
      <c r="D59" s="2818"/>
      <c r="E59" s="2819"/>
      <c r="F59" s="2820"/>
      <c r="G59" s="2821"/>
      <c r="H59" s="2822"/>
    </row>
    <row r="60" ht="22.2" customHeight="1">
      <c r="A60" s="2823"/>
      <c r="B60" s="2824" t="s">
        <v>205</v>
      </c>
      <c r="C60" s="2698">
        <f>[ExternSheet]I10*100</f>
        <v>0</v>
      </c>
      <c r="D60" s="2825" t="s">
        <v>202</v>
      </c>
      <c r="E60" s="2826">
        <v>0</v>
      </c>
      <c r="F60" s="2827">
        <v>20</v>
      </c>
      <c r="G60" s="2828" t="s">
        <v>206</v>
      </c>
      <c r="H60" s="260"/>
    </row>
    <row r="61" ht="22.2" customHeight="1">
      <c r="A61" s="2829" t="s">
        <v>280</v>
      </c>
      <c r="B61" s="2830" t="s">
        <v>200</v>
      </c>
      <c r="C61" s="2471">
        <f>[ExternSheet]E14</f>
        <v>1756233421.64</v>
      </c>
      <c r="D61" s="2831"/>
      <c r="E61" s="2832"/>
      <c r="F61" s="2833"/>
      <c r="G61" s="2834"/>
      <c r="H61" s="2835"/>
    </row>
    <row r="62" ht="22.2" customHeight="1">
      <c r="A62" s="2836"/>
      <c r="B62" s="2837" t="s">
        <v>11</v>
      </c>
      <c r="C62" s="2471">
        <f>[ExternSheet]F14</f>
        <v>828387485.59</v>
      </c>
      <c r="D62" s="2838"/>
      <c r="E62" s="2839"/>
      <c r="F62" s="2840"/>
      <c r="G62" s="2841"/>
      <c r="H62" s="2842"/>
    </row>
    <row r="63" ht="22.2" customHeight="1">
      <c r="A63" s="2843"/>
      <c r="B63" s="2844" t="s">
        <v>201</v>
      </c>
      <c r="C63" s="2471">
        <f>[ExternSheet]H14*100</f>
        <v>47.1684159624088</v>
      </c>
      <c r="D63" s="2845" t="s">
        <v>202</v>
      </c>
      <c r="E63" s="2846">
        <v>47.5</v>
      </c>
      <c r="F63" s="2847">
        <v>52.5</v>
      </c>
      <c r="G63" s="2848" t="s">
        <v>203</v>
      </c>
      <c r="H63" s="260" t="s">
        <v>273</v>
      </c>
    </row>
    <row r="64" ht="22.2" customHeight="1">
      <c r="A64" s="2849"/>
      <c r="B64" s="2850" t="s">
        <v>12</v>
      </c>
      <c r="C64" s="2471">
        <f>[ExternSheet]G14</f>
        <v>756925277.24</v>
      </c>
      <c r="D64" s="2851"/>
      <c r="E64" s="2852"/>
      <c r="F64" s="2853"/>
      <c r="G64" s="2854"/>
      <c r="H64" s="2855"/>
    </row>
    <row r="65" ht="22.2" customHeight="1">
      <c r="A65" s="2856"/>
      <c r="B65" s="2857" t="s">
        <v>205</v>
      </c>
      <c r="C65" s="2471">
        <f>[ExternSheet]I14*100</f>
        <v>0</v>
      </c>
      <c r="D65" s="2858" t="s">
        <v>202</v>
      </c>
      <c r="E65" s="2859">
        <v>5</v>
      </c>
      <c r="F65" s="2860">
        <v>20</v>
      </c>
      <c r="G65" s="2861" t="s">
        <v>206</v>
      </c>
      <c r="H65" s="260"/>
    </row>
    <row r="66" ht="22.2" customHeight="1">
      <c r="A66" s="2862" t="s">
        <v>281</v>
      </c>
      <c r="B66" s="2863" t="s">
        <v>200</v>
      </c>
      <c r="C66" s="2471">
        <f>[ExternSheet]E15</f>
        <v>1756233421.64</v>
      </c>
      <c r="D66" s="2864"/>
      <c r="E66" s="2865"/>
      <c r="F66" s="2866"/>
      <c r="G66" s="2867"/>
      <c r="H66" s="2868"/>
    </row>
    <row r="67" ht="22.2" customHeight="1">
      <c r="A67" s="2869"/>
      <c r="B67" s="2870" t="s">
        <v>11</v>
      </c>
      <c r="C67" s="2471">
        <f>[ExternSheet]F15</f>
        <v>828387485.59</v>
      </c>
      <c r="D67" s="2871"/>
      <c r="E67" s="2872"/>
      <c r="F67" s="2873"/>
      <c r="G67" s="2874"/>
      <c r="H67" s="2875"/>
    </row>
    <row r="68" ht="22.2" customHeight="1">
      <c r="A68" s="2876"/>
      <c r="B68" s="2877" t="s">
        <v>201</v>
      </c>
      <c r="C68" s="2471">
        <f>[ExternSheet]H15*100</f>
        <v>47.1684159624088</v>
      </c>
      <c r="D68" s="2878" t="s">
        <v>202</v>
      </c>
      <c r="E68" s="2879">
        <v>47.5</v>
      </c>
      <c r="F68" s="2880">
        <v>52.5</v>
      </c>
      <c r="G68" s="2881" t="s">
        <v>203</v>
      </c>
      <c r="H68" s="260" t="s">
        <v>273</v>
      </c>
    </row>
    <row r="69" ht="22.2" customHeight="1">
      <c r="A69" s="2882"/>
      <c r="B69" s="2883" t="s">
        <v>12</v>
      </c>
      <c r="C69" s="2471">
        <f>[ExternSheet]G15</f>
        <v>756925277.24</v>
      </c>
      <c r="D69" s="2884"/>
      <c r="E69" s="2885"/>
      <c r="F69" s="2886"/>
      <c r="G69" s="2887"/>
      <c r="H69" s="2888"/>
    </row>
    <row r="70" ht="22.2" customHeight="1">
      <c r="A70" s="2889"/>
      <c r="B70" s="2890" t="s">
        <v>205</v>
      </c>
      <c r="C70" s="2471">
        <f>[ExternSheet]I15*100</f>
        <v>0</v>
      </c>
      <c r="D70" s="2891" t="s">
        <v>202</v>
      </c>
      <c r="E70" s="2892">
        <v>5</v>
      </c>
      <c r="F70" s="2893">
        <v>20</v>
      </c>
      <c r="G70" s="2894" t="s">
        <v>206</v>
      </c>
      <c r="H70" s="260"/>
    </row>
    <row r="71" ht="22.2" customHeight="1">
      <c r="A71" s="2895" t="s">
        <v>258</v>
      </c>
      <c r="B71" s="2896"/>
      <c r="C71" s="2897"/>
      <c r="D71" s="2898"/>
      <c r="E71" s="2899"/>
      <c r="F71" s="2900"/>
      <c r="G71" s="2901"/>
      <c r="H71" s="2902"/>
    </row>
    <row r="72" ht="22.2" customHeight="1">
      <c r="A72" s="2903" t="s">
        <v>282</v>
      </c>
      <c r="B72" s="2904" t="s">
        <v>11</v>
      </c>
      <c r="C72" s="2471">
        <f>IF(C57=0,0,C62/C57)</f>
        <v>32856.8731393781</v>
      </c>
      <c r="D72" s="2905" t="s">
        <v>256</v>
      </c>
      <c r="E72" s="2906">
        <v>28236.4</v>
      </c>
      <c r="F72" s="2907">
        <v>42354.6</v>
      </c>
      <c r="G72" s="2908" t="s">
        <v>206</v>
      </c>
      <c r="H72" s="260"/>
    </row>
    <row r="73" ht="22.2" customHeight="1">
      <c r="A73" s="2909"/>
      <c r="B73" s="2910" t="s">
        <v>12</v>
      </c>
      <c r="C73" s="2471">
        <f>IF(C59=0,0,C64/C59)</f>
        <v>30585.3110247293</v>
      </c>
      <c r="D73" s="2911"/>
      <c r="E73" s="2912"/>
      <c r="F73" s="2913"/>
      <c r="G73" s="2914"/>
      <c r="H73" s="2915"/>
    </row>
    <row r="74" ht="22.2" customHeight="1">
      <c r="A74" s="2916"/>
      <c r="B74" s="2917" t="s">
        <v>205</v>
      </c>
      <c r="C74" s="2471"/>
      <c r="D74" s="2918" t="s">
        <v>202</v>
      </c>
      <c r="E74" s="2919">
        <v>5</v>
      </c>
      <c r="F74" s="2920">
        <v>15</v>
      </c>
      <c r="G74" s="2921" t="s">
        <v>206</v>
      </c>
      <c r="H74" s="260"/>
    </row>
    <row r="75" ht="22.2" customHeight="1">
      <c r="A75" s="2922" t="s">
        <v>283</v>
      </c>
      <c r="B75" s="2923" t="s">
        <v>11</v>
      </c>
      <c r="C75" s="2471">
        <f>IF(C57=0,0,C67/C57)</f>
        <v>32856.8731393781</v>
      </c>
      <c r="D75" s="2924" t="s">
        <v>202</v>
      </c>
      <c r="E75" s="2925">
        <v>28236.4</v>
      </c>
      <c r="F75" s="2926">
        <v>42354.6</v>
      </c>
      <c r="G75" s="2927" t="s">
        <v>206</v>
      </c>
      <c r="H75" s="260"/>
    </row>
    <row r="76" ht="22.2" customHeight="1">
      <c r="A76" s="2928"/>
      <c r="B76" s="2929" t="s">
        <v>12</v>
      </c>
      <c r="C76" s="2471">
        <f>IF(C59=0,0,C69/C59)</f>
        <v>30585.3110247293</v>
      </c>
      <c r="D76" s="2930"/>
      <c r="E76" s="2931"/>
      <c r="F76" s="2932"/>
      <c r="G76" s="2933"/>
      <c r="H76" s="2934"/>
    </row>
    <row r="77" ht="22.2" customHeight="1">
      <c r="A77" s="2935"/>
      <c r="B77" s="2936" t="s">
        <v>205</v>
      </c>
      <c r="C77" s="2471"/>
      <c r="D77" s="2937" t="s">
        <v>202</v>
      </c>
      <c r="E77" s="2938">
        <v>5</v>
      </c>
      <c r="F77" s="2939">
        <v>15</v>
      </c>
      <c r="G77" s="2940" t="s">
        <v>206</v>
      </c>
      <c r="H77" s="260"/>
    </row>
    <row r="78" ht="22.2" customHeight="1">
      <c r="A78" s="2941" t="s">
        <v>284</v>
      </c>
      <c r="B78" s="2942" t="s">
        <v>11</v>
      </c>
      <c r="C78" s="2471">
        <f>IF(C42=0,0,C36/C42)</f>
        <v>0</v>
      </c>
      <c r="D78" s="2943"/>
      <c r="E78" s="2944"/>
      <c r="F78" s="2945"/>
      <c r="G78" s="2946"/>
      <c r="H78" s="2947"/>
    </row>
    <row r="79" ht="22.2" customHeight="1">
      <c r="A79" s="2948"/>
      <c r="B79" s="2949" t="s">
        <v>12</v>
      </c>
      <c r="C79" s="2471">
        <f>IF(C44=0,0,C38/C44)</f>
        <v>2231.76261154331</v>
      </c>
      <c r="D79" s="2950"/>
      <c r="E79" s="2951"/>
      <c r="F79" s="2952"/>
      <c r="G79" s="2953"/>
      <c r="H79" s="2954"/>
    </row>
    <row r="80" ht="22.2" customHeight="1">
      <c r="A80" s="2955"/>
      <c r="B80" s="2956" t="s">
        <v>205</v>
      </c>
      <c r="C80" s="2471"/>
      <c r="D80" s="2957" t="s">
        <v>202</v>
      </c>
      <c r="E80" s="2958">
        <v>0</v>
      </c>
      <c r="F80" s="2959">
        <v>10</v>
      </c>
      <c r="G80" s="2960" t="s">
        <v>206</v>
      </c>
      <c r="H80" s="260"/>
    </row>
    <row r="81" ht="22.2" customHeight="1">
      <c r="A81" s="2961" t="s">
        <v>285</v>
      </c>
      <c r="B81" s="2962" t="s">
        <v>11</v>
      </c>
      <c r="C81" s="2471">
        <f>IF([ExternSheet]F12=0,0,([ExternSheet]F20+[ExternSheet]F24)/[ExternSheet]F12*100)</f>
        <v>10.1999999999783</v>
      </c>
      <c r="D81" s="2963" t="s">
        <v>202</v>
      </c>
      <c r="E81" s="2964">
        <v>6</v>
      </c>
      <c r="F81" s="2965">
        <v>13</v>
      </c>
      <c r="G81" s="2966" t="s">
        <v>206</v>
      </c>
      <c r="H81" s="260"/>
    </row>
    <row r="82" ht="19.2" customHeight="1">
      <c r="A82" s="2967"/>
      <c r="B82" s="2968" t="s">
        <v>12</v>
      </c>
      <c r="C82" s="2471">
        <f>IF([ExternSheet]G12=0,0,([ExternSheet]G20+[ExternSheet]G24)/[ExternSheet]G12*100)</f>
        <v>10.4999999999736</v>
      </c>
      <c r="D82" s="2969"/>
      <c r="E82" s="2970"/>
      <c r="F82" s="2971"/>
      <c r="G82" s="2972"/>
      <c r="H82" s="2973"/>
    </row>
    <row r="83" ht="22.2" customHeight="1">
      <c r="A83" s="2974"/>
      <c r="B83" s="2975" t="s">
        <v>269</v>
      </c>
      <c r="C83" s="2471">
        <f>C81-C82</f>
        <v>0</v>
      </c>
      <c r="D83" s="2976" t="s">
        <v>202</v>
      </c>
      <c r="E83" s="2977">
        <v>-2</v>
      </c>
      <c r="F83" s="2978">
        <v>2</v>
      </c>
      <c r="G83" s="2979" t="s">
        <v>206</v>
      </c>
      <c r="H83" s="260"/>
    </row>
  </sheetData>
  <mergeCells>
    <mergeCell ref="A1:B1"/>
    <mergeCell ref="C1:H1"/>
    <mergeCell ref="A2:H2"/>
    <mergeCell ref="A4:A5"/>
    <mergeCell ref="B4:B5"/>
    <mergeCell ref="C4:C5"/>
    <mergeCell ref="D4:D5"/>
    <mergeCell ref="E4:F4"/>
    <mergeCell ref="G4:G5"/>
    <mergeCell ref="H4:H5"/>
    <mergeCell ref="A6:H6"/>
    <mergeCell ref="A7:A11"/>
    <mergeCell ref="A12:A16"/>
    <mergeCell ref="A17:A21"/>
    <mergeCell ref="A22:A24"/>
    <mergeCell ref="A25:A29"/>
    <mergeCell ref="A30:A34"/>
    <mergeCell ref="A35:A39"/>
    <mergeCell ref="A40:H40"/>
    <mergeCell ref="A41:A45"/>
    <mergeCell ref="A46:A50"/>
    <mergeCell ref="A51:A55"/>
    <mergeCell ref="A56:A60"/>
    <mergeCell ref="A61:A65"/>
    <mergeCell ref="A66:A70"/>
    <mergeCell ref="A71:H71"/>
    <mergeCell ref="A72:A74"/>
    <mergeCell ref="A75:A77"/>
    <mergeCell ref="A78:A80"/>
    <mergeCell ref="A81:A83"/>
  </mergeCells>
  <printOptions horizontalCentered="1"/>
  <pageMargins left="0.78740157480315" right="0.78740157480315" top="1.18110236220472" bottom="1.18110236220472" header="0.51181" footer="0.51181"/>
  <pageSetup paperSize="9" scale="75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9"/>
  <sheetViews>
    <sheetView topLeftCell="A1" zoomScaleNormal="100" zoomScalePageLayoutView="60" workbookViewId="0">
      <pane topLeftCell="C20" activePane="bottomRight" state="frozen"/>
      <selection activeCell="A1" sqref="A1"/>
    </sheetView>
  </sheetViews>
  <sheetFormatPr defaultColWidth="8" defaultRowHeight="14.25"/>
  <cols>
    <col min="1" max="1" width="28.3294117647059" style="16"/>
    <col min="2" max="2" width="29.7803921568627" style="16"/>
    <col min="3" max="3" width="25.0980392156863" style="16"/>
    <col min="4" max="4" width="9.36862745098039" style="16"/>
    <col min="5" max="5" width="8.92156862745098" style="16"/>
    <col min="6" max="6" width="8.92156862745098" style="16"/>
    <col min="7" max="7" width="7.36078431372549" style="16"/>
    <col min="8" max="8" width="67.2627450980392" style="16"/>
  </cols>
  <sheetData>
    <row r="1" ht="37.2" customHeight="1">
      <c r="A1" s="23" t="s">
        <v>0</v>
      </c>
      <c r="B1" s="2980"/>
      <c r="C1" s="2981" t="s">
        <v>286</v>
      </c>
      <c r="D1" s="2982"/>
      <c r="E1" s="2983"/>
      <c r="F1" s="2984"/>
      <c r="G1" s="2985"/>
      <c r="H1" s="2986"/>
    </row>
    <row r="2" ht="22.2" customHeight="1">
      <c r="A2" s="2987" t="s">
        <v>287</v>
      </c>
      <c r="B2" s="2988"/>
      <c r="C2" s="2989"/>
      <c r="D2" s="2990"/>
      <c r="E2" s="2991"/>
      <c r="F2" s="2992"/>
      <c r="G2" s="2993"/>
      <c r="H2" s="2994"/>
    </row>
    <row r="3" ht="22.2" customHeight="1">
      <c r="A3" s="2995" t="s">
        <v>4</v>
      </c>
      <c r="B3" s="2996"/>
      <c r="C3" s="2997" t="s">
        <v>0</v>
      </c>
      <c r="D3" s="2998"/>
      <c r="E3" s="2999"/>
      <c r="F3" s="3000"/>
      <c r="G3" s="3001"/>
      <c r="H3" s="3002" t="s">
        <v>189</v>
      </c>
    </row>
    <row r="4" ht="22.2" customHeight="1">
      <c r="A4" s="3003" t="s">
        <v>167</v>
      </c>
      <c r="B4" s="3004" t="s">
        <v>190</v>
      </c>
      <c r="C4" s="3005" t="s">
        <v>191</v>
      </c>
      <c r="D4" s="3006" t="s">
        <v>192</v>
      </c>
      <c r="E4" s="3007" t="s">
        <v>193</v>
      </c>
      <c r="F4" s="3008"/>
      <c r="G4" s="3009" t="s">
        <v>194</v>
      </c>
      <c r="H4" s="3010" t="s">
        <v>195</v>
      </c>
    </row>
    <row r="5" ht="22.2" customHeight="1">
      <c r="A5" s="3011"/>
      <c r="B5" s="3012"/>
      <c r="C5" s="3013"/>
      <c r="D5" s="3014"/>
      <c r="E5" s="3015" t="s">
        <v>196</v>
      </c>
      <c r="F5" s="3016" t="s">
        <v>197</v>
      </c>
      <c r="G5" s="3017"/>
      <c r="H5" s="3018"/>
    </row>
    <row r="6" ht="22.2" customHeight="1">
      <c r="A6" s="3019" t="s">
        <v>198</v>
      </c>
      <c r="B6" s="3020"/>
      <c r="C6" s="3021"/>
      <c r="D6" s="3022"/>
      <c r="E6" s="3023"/>
      <c r="F6" s="3024"/>
      <c r="G6" s="3025"/>
      <c r="H6" s="3026"/>
    </row>
    <row r="7" ht="22.2" customHeight="1">
      <c r="A7" s="3027" t="s">
        <v>199</v>
      </c>
      <c r="B7" s="3028" t="s">
        <v>200</v>
      </c>
      <c r="C7" s="2471">
        <v>409925467.93</v>
      </c>
      <c r="D7" s="3029"/>
      <c r="E7" s="3030"/>
      <c r="F7" s="3031"/>
      <c r="G7" s="3032"/>
      <c r="H7" s="3033"/>
    </row>
    <row r="8" ht="22.2" customHeight="1">
      <c r="A8" s="3034"/>
      <c r="B8" s="3035" t="s">
        <v>11</v>
      </c>
      <c r="C8" s="2471">
        <v>156395026.11</v>
      </c>
      <c r="D8" s="3036"/>
      <c r="E8" s="3037"/>
      <c r="F8" s="3038"/>
      <c r="G8" s="3039"/>
      <c r="H8" s="3040"/>
    </row>
    <row r="9" ht="22.2" customHeight="1">
      <c r="A9" s="3041"/>
      <c r="B9" s="3042" t="s">
        <v>201</v>
      </c>
      <c r="C9" s="2471">
        <f>IF(C7=0,0,C8/C7*100)</f>
        <v>38.1520638129043</v>
      </c>
      <c r="D9" s="3043" t="s">
        <v>202</v>
      </c>
      <c r="E9" s="3044">
        <v>47.5</v>
      </c>
      <c r="F9" s="3045">
        <v>52.5</v>
      </c>
      <c r="G9" s="3046" t="s">
        <v>203</v>
      </c>
      <c r="H9" s="260" t="s">
        <v>288</v>
      </c>
    </row>
    <row r="10" ht="22.2" customHeight="1">
      <c r="A10" s="3047"/>
      <c r="B10" s="3048" t="s">
        <v>12</v>
      </c>
      <c r="C10" s="2471">
        <v>123132547.09</v>
      </c>
      <c r="D10" s="3049"/>
      <c r="E10" s="3050"/>
      <c r="F10" s="3051"/>
      <c r="G10" s="3052"/>
      <c r="H10" s="3053"/>
    </row>
    <row r="11" ht="22.2" customHeight="1">
      <c r="A11" s="3054"/>
      <c r="B11" s="3055" t="s">
        <v>205</v>
      </c>
      <c r="C11" s="2471"/>
      <c r="D11" s="3056" t="s">
        <v>202</v>
      </c>
      <c r="E11" s="3057">
        <v>0</v>
      </c>
      <c r="F11" s="3058">
        <v>30</v>
      </c>
      <c r="G11" s="3059" t="s">
        <v>206</v>
      </c>
      <c r="H11" s="260"/>
    </row>
    <row r="12" ht="22.2" customHeight="1">
      <c r="A12" s="3060" t="s">
        <v>274</v>
      </c>
      <c r="B12" s="3061" t="s">
        <v>200</v>
      </c>
      <c r="C12" s="2471">
        <f>[ExternSheet]E8</f>
        <v>148810400</v>
      </c>
      <c r="D12" s="3062"/>
      <c r="E12" s="3063"/>
      <c r="F12" s="3064"/>
      <c r="G12" s="3065"/>
      <c r="H12" s="3066"/>
    </row>
    <row r="13" ht="22.2" customHeight="1">
      <c r="A13" s="3067"/>
      <c r="B13" s="3068" t="s">
        <v>11</v>
      </c>
      <c r="C13" s="2471">
        <f>[ExternSheet]G8</f>
        <v>15779246</v>
      </c>
      <c r="D13" s="3069"/>
      <c r="E13" s="3070"/>
      <c r="F13" s="3071"/>
      <c r="G13" s="3072"/>
      <c r="H13" s="3073"/>
    </row>
    <row r="14" ht="22.2" customHeight="1">
      <c r="A14" s="3074"/>
      <c r="B14" s="3075" t="s">
        <v>201</v>
      </c>
      <c r="C14" s="2471">
        <f>[ExternSheet]I8*100</f>
        <v>10.6035908780569</v>
      </c>
      <c r="D14" s="3076" t="s">
        <v>202</v>
      </c>
      <c r="E14" s="3077">
        <v>47.5</v>
      </c>
      <c r="F14" s="3078">
        <v>52.5</v>
      </c>
      <c r="G14" s="3079" t="s">
        <v>203</v>
      </c>
      <c r="H14" s="260" t="s">
        <v>288</v>
      </c>
    </row>
    <row r="15" ht="22.2" customHeight="1">
      <c r="A15" s="3080"/>
      <c r="B15" s="3081" t="s">
        <v>12</v>
      </c>
      <c r="C15" s="2471">
        <f>[ExternSheet]H8</f>
        <v>21821800</v>
      </c>
      <c r="D15" s="3082"/>
      <c r="E15" s="3083"/>
      <c r="F15" s="3084"/>
      <c r="G15" s="3085"/>
      <c r="H15" s="3086"/>
    </row>
    <row r="16" ht="22.2" customHeight="1">
      <c r="A16" s="3087"/>
      <c r="B16" s="3088" t="s">
        <v>205</v>
      </c>
      <c r="C16" s="2471">
        <f>[ExternSheet]J8*100</f>
        <v>0</v>
      </c>
      <c r="D16" s="3089" t="s">
        <v>202</v>
      </c>
      <c r="E16" s="3090">
        <v>0</v>
      </c>
      <c r="F16" s="3091">
        <v>30</v>
      </c>
      <c r="G16" s="3092" t="s">
        <v>203</v>
      </c>
      <c r="H16" s="260" t="s">
        <v>289</v>
      </c>
    </row>
    <row r="17" ht="22.2" customHeight="1">
      <c r="A17" s="3093" t="s">
        <v>219</v>
      </c>
      <c r="B17" s="3094" t="s">
        <v>200</v>
      </c>
      <c r="C17" s="2471">
        <f>[ExternSheet]E9</f>
        <v>260418200</v>
      </c>
      <c r="D17" s="3095"/>
      <c r="E17" s="3096"/>
      <c r="F17" s="3097"/>
      <c r="G17" s="3098"/>
      <c r="H17" s="3099"/>
    </row>
    <row r="18" ht="22.2" customHeight="1">
      <c r="A18" s="3100"/>
      <c r="B18" s="3101" t="s">
        <v>11</v>
      </c>
      <c r="C18" s="2471">
        <f>[ExternSheet]G9</f>
        <v>140400000</v>
      </c>
      <c r="D18" s="3102"/>
      <c r="E18" s="3103"/>
      <c r="F18" s="3104"/>
      <c r="G18" s="3105"/>
      <c r="H18" s="3106"/>
    </row>
    <row r="19" ht="22.2" customHeight="1">
      <c r="A19" s="3107"/>
      <c r="B19" s="3108" t="s">
        <v>201</v>
      </c>
      <c r="C19" s="2471">
        <f>[ExternSheet]I9*100</f>
        <v>53.9132825585923</v>
      </c>
      <c r="D19" s="3109" t="s">
        <v>202</v>
      </c>
      <c r="E19" s="3110">
        <v>47.5</v>
      </c>
      <c r="F19" s="3111">
        <v>50</v>
      </c>
      <c r="G19" s="3112" t="s">
        <v>203</v>
      </c>
      <c r="H19" s="260" t="s">
        <v>290</v>
      </c>
    </row>
    <row r="20" ht="22.2" customHeight="1">
      <c r="A20" s="3113"/>
      <c r="B20" s="3114" t="s">
        <v>12</v>
      </c>
      <c r="C20" s="2471">
        <f>[ExternSheet]H9</f>
        <v>101060000</v>
      </c>
      <c r="D20" s="3115"/>
      <c r="E20" s="3116"/>
      <c r="F20" s="3117"/>
      <c r="G20" s="3118"/>
      <c r="H20" s="3119"/>
    </row>
    <row r="21" ht="22.2" customHeight="1">
      <c r="A21" s="3120"/>
      <c r="B21" s="3121" t="s">
        <v>205</v>
      </c>
      <c r="C21" s="2471">
        <f>[ExternSheet]J9*100</f>
        <v>0</v>
      </c>
      <c r="D21" s="3122" t="s">
        <v>202</v>
      </c>
      <c r="E21" s="3123">
        <v>-30</v>
      </c>
      <c r="F21" s="3124">
        <v>30</v>
      </c>
      <c r="G21" s="3125" t="s">
        <v>203</v>
      </c>
      <c r="H21" s="260" t="s">
        <v>290</v>
      </c>
    </row>
    <row r="22" ht="22.2" customHeight="1">
      <c r="A22" s="3126" t="s">
        <v>220</v>
      </c>
      <c r="B22" s="3127" t="s">
        <v>200</v>
      </c>
      <c r="C22" s="2471">
        <v>391692280.94</v>
      </c>
      <c r="D22" s="3128"/>
      <c r="E22" s="3129"/>
      <c r="F22" s="3130"/>
      <c r="G22" s="3131"/>
      <c r="H22" s="3132"/>
    </row>
    <row r="23" ht="22.2" customHeight="1">
      <c r="A23" s="3133"/>
      <c r="B23" s="3134" t="s">
        <v>11</v>
      </c>
      <c r="C23" s="2471">
        <v>164873966.07</v>
      </c>
      <c r="D23" s="3135"/>
      <c r="E23" s="3136"/>
      <c r="F23" s="3137"/>
      <c r="G23" s="3138"/>
      <c r="H23" s="3139"/>
    </row>
    <row r="24" ht="22.2" customHeight="1">
      <c r="A24" s="3140"/>
      <c r="B24" s="3141" t="s">
        <v>201</v>
      </c>
      <c r="C24" s="2471">
        <f>IF(C22=0,0,C23/C22*100)</f>
        <v>42.0927279124134</v>
      </c>
      <c r="D24" s="3142" t="s">
        <v>202</v>
      </c>
      <c r="E24" s="3143">
        <v>47.5</v>
      </c>
      <c r="F24" s="3144">
        <v>52.5</v>
      </c>
      <c r="G24" s="3145" t="s">
        <v>203</v>
      </c>
      <c r="H24" s="260" t="s">
        <v>291</v>
      </c>
    </row>
    <row r="25" ht="22.2" customHeight="1">
      <c r="A25" s="3146"/>
      <c r="B25" s="3147" t="s">
        <v>12</v>
      </c>
      <c r="C25" s="2471">
        <v>168962813.58</v>
      </c>
      <c r="D25" s="3148"/>
      <c r="E25" s="3149"/>
      <c r="F25" s="3150"/>
      <c r="G25" s="3151"/>
      <c r="H25" s="3152"/>
    </row>
    <row r="26" ht="22.2" customHeight="1">
      <c r="A26" s="3153"/>
      <c r="B26" s="3154" t="s">
        <v>205</v>
      </c>
      <c r="C26" s="2471"/>
      <c r="D26" s="3155" t="s">
        <v>202</v>
      </c>
      <c r="E26" s="3156">
        <v>0</v>
      </c>
      <c r="F26" s="3157">
        <v>30</v>
      </c>
      <c r="G26" s="3158" t="s">
        <v>203</v>
      </c>
      <c r="H26" s="260" t="s">
        <v>292</v>
      </c>
    </row>
    <row r="27" ht="22.2" customHeight="1">
      <c r="A27" s="3159" t="s">
        <v>293</v>
      </c>
      <c r="B27" s="3160" t="s">
        <v>200</v>
      </c>
      <c r="C27" s="2471">
        <f>[ExternSheet]E16</f>
        <v>357093862.94</v>
      </c>
      <c r="D27" s="3161"/>
      <c r="E27" s="3162"/>
      <c r="F27" s="3163"/>
      <c r="G27" s="3164"/>
      <c r="H27" s="3165"/>
    </row>
    <row r="28" ht="22.2" customHeight="1">
      <c r="A28" s="3166"/>
      <c r="B28" s="3167" t="s">
        <v>11</v>
      </c>
      <c r="C28" s="2471">
        <f>[ExternSheet]G16</f>
        <v>164873966.07</v>
      </c>
      <c r="D28" s="3168"/>
      <c r="E28" s="3169"/>
      <c r="F28" s="3170"/>
      <c r="G28" s="3171"/>
      <c r="H28" s="3172"/>
    </row>
    <row r="29" ht="22.2" customHeight="1">
      <c r="A29" s="3173"/>
      <c r="B29" s="3174" t="s">
        <v>201</v>
      </c>
      <c r="C29" s="2471">
        <f>[ExternSheet]I16*100</f>
        <v>46.1710444174457</v>
      </c>
      <c r="D29" s="3175" t="s">
        <v>202</v>
      </c>
      <c r="E29" s="3176">
        <v>47.5</v>
      </c>
      <c r="F29" s="3177">
        <v>52.5</v>
      </c>
      <c r="G29" s="3178" t="s">
        <v>203</v>
      </c>
      <c r="H29" s="260" t="s">
        <v>291</v>
      </c>
    </row>
    <row r="30" ht="22.2" customHeight="1">
      <c r="A30" s="3179"/>
      <c r="B30" s="3180" t="s">
        <v>12</v>
      </c>
      <c r="C30" s="2471">
        <f>[ExternSheet]H16</f>
        <v>168962813.58</v>
      </c>
      <c r="D30" s="3181"/>
      <c r="E30" s="3182"/>
      <c r="F30" s="3183"/>
      <c r="G30" s="3184"/>
      <c r="H30" s="3185"/>
    </row>
    <row r="31" ht="22.2" customHeight="1">
      <c r="A31" s="3186"/>
      <c r="B31" s="3187" t="s">
        <v>205</v>
      </c>
      <c r="C31" s="2471">
        <f>[ExternSheet]J16*100</f>
        <v>0</v>
      </c>
      <c r="D31" s="3188" t="s">
        <v>202</v>
      </c>
      <c r="E31" s="3189">
        <v>0</v>
      </c>
      <c r="F31" s="3190">
        <v>30</v>
      </c>
      <c r="G31" s="3191" t="s">
        <v>203</v>
      </c>
      <c r="H31" s="260" t="s">
        <v>292</v>
      </c>
    </row>
    <row r="32" ht="22.2" customHeight="1">
      <c r="A32" s="3192" t="s">
        <v>294</v>
      </c>
      <c r="B32" s="3193" t="s">
        <v>200</v>
      </c>
      <c r="C32" s="2471">
        <f>[ExternSheet]E17</f>
        <v>34598418</v>
      </c>
      <c r="D32" s="3194"/>
      <c r="E32" s="3195"/>
      <c r="F32" s="3196"/>
      <c r="G32" s="3197"/>
      <c r="H32" s="3198"/>
    </row>
    <row r="33" ht="22.2" customHeight="1">
      <c r="A33" s="3199"/>
      <c r="B33" s="3200" t="s">
        <v>11</v>
      </c>
      <c r="C33" s="2471">
        <f>[ExternSheet]G17</f>
        <v>0</v>
      </c>
      <c r="D33" s="3201"/>
      <c r="E33" s="3202"/>
      <c r="F33" s="3203"/>
      <c r="G33" s="3204"/>
      <c r="H33" s="3205"/>
    </row>
    <row r="34" ht="22.2" customHeight="1">
      <c r="A34" s="3206"/>
      <c r="B34" s="3207" t="s">
        <v>201</v>
      </c>
      <c r="C34" s="2471">
        <f>[ExternSheet]I17*100</f>
        <v>0</v>
      </c>
      <c r="D34" s="3208" t="s">
        <v>202</v>
      </c>
      <c r="E34" s="3209">
        <v>47.5</v>
      </c>
      <c r="F34" s="3210">
        <v>52.5</v>
      </c>
      <c r="G34" s="3211" t="s">
        <v>203</v>
      </c>
      <c r="H34" s="260" t="s">
        <v>295</v>
      </c>
    </row>
    <row r="35" ht="22.2" customHeight="1">
      <c r="A35" s="3212"/>
      <c r="B35" s="3213" t="s">
        <v>12</v>
      </c>
      <c r="C35" s="2471">
        <f>[ExternSheet]H17</f>
        <v>0</v>
      </c>
      <c r="D35" s="3214"/>
      <c r="E35" s="3215"/>
      <c r="F35" s="3216"/>
      <c r="G35" s="3217"/>
      <c r="H35" s="3218"/>
    </row>
    <row r="36" ht="22.2" customHeight="1">
      <c r="A36" s="3219"/>
      <c r="B36" s="3220" t="s">
        <v>205</v>
      </c>
      <c r="C36" s="2471">
        <f>[ExternSheet]J17*100</f>
        <v>0</v>
      </c>
      <c r="D36" s="3221" t="s">
        <v>202</v>
      </c>
      <c r="E36" s="3222">
        <v>0</v>
      </c>
      <c r="F36" s="3223">
        <v>20</v>
      </c>
      <c r="G36" s="3224" t="s">
        <v>206</v>
      </c>
      <c r="H36" s="260"/>
    </row>
    <row r="37" ht="22.2" customHeight="1">
      <c r="A37" s="3225" t="s">
        <v>228</v>
      </c>
      <c r="B37" s="3226"/>
      <c r="C37" s="3227"/>
      <c r="D37" s="3228"/>
      <c r="E37" s="3229"/>
      <c r="F37" s="3230"/>
      <c r="G37" s="3231"/>
      <c r="H37" s="3232"/>
    </row>
    <row r="38" ht="22.2" customHeight="1">
      <c r="A38" s="3233" t="s">
        <v>296</v>
      </c>
      <c r="B38" s="3234" t="s">
        <v>200</v>
      </c>
      <c r="C38" s="2698">
        <f>[ExternSheet]D29</f>
        <v>372026</v>
      </c>
      <c r="D38" s="3235"/>
      <c r="E38" s="3236"/>
      <c r="F38" s="3237"/>
      <c r="G38" s="3238"/>
      <c r="H38" s="3239"/>
    </row>
    <row r="39" ht="22.2" customHeight="1">
      <c r="A39" s="3240"/>
      <c r="B39" s="3241" t="s">
        <v>11</v>
      </c>
      <c r="C39" s="2698">
        <f>[ExternSheet]F29</f>
        <v>367952</v>
      </c>
      <c r="D39" s="3242"/>
      <c r="E39" s="3243"/>
      <c r="F39" s="3244"/>
      <c r="G39" s="3245"/>
      <c r="H39" s="3246"/>
    </row>
    <row r="40" ht="22.2" customHeight="1">
      <c r="A40" s="3247"/>
      <c r="B40" s="3248" t="s">
        <v>201</v>
      </c>
      <c r="C40" s="2471">
        <f>[ExternSheet]H29*100</f>
        <v>98.904915247859</v>
      </c>
      <c r="D40" s="3249" t="s">
        <v>202</v>
      </c>
      <c r="E40" s="3250">
        <v>80</v>
      </c>
      <c r="F40" s="3251">
        <v>105</v>
      </c>
      <c r="G40" s="3252" t="s">
        <v>206</v>
      </c>
      <c r="H40" s="260"/>
    </row>
    <row r="41" ht="22.2" customHeight="1">
      <c r="A41" s="3253"/>
      <c r="B41" s="3254" t="s">
        <v>12</v>
      </c>
      <c r="C41" s="2698">
        <f>[ExternSheet]G29</f>
        <v>374453</v>
      </c>
      <c r="D41" s="3255"/>
      <c r="E41" s="3256"/>
      <c r="F41" s="3257"/>
      <c r="G41" s="3258"/>
      <c r="H41" s="3259"/>
    </row>
    <row r="42" ht="22.2" customHeight="1">
      <c r="A42" s="3260"/>
      <c r="B42" s="3261" t="s">
        <v>205</v>
      </c>
      <c r="C42" s="2471">
        <f>[ExternSheet]I29*100</f>
        <v>0</v>
      </c>
      <c r="D42" s="3262" t="s">
        <v>202</v>
      </c>
      <c r="E42" s="3263">
        <v>0</v>
      </c>
      <c r="F42" s="3264">
        <v>10</v>
      </c>
      <c r="G42" s="3265" t="s">
        <v>203</v>
      </c>
      <c r="H42" s="260" t="s">
        <v>297</v>
      </c>
    </row>
    <row r="43" ht="22.2" customHeight="1">
      <c r="A43" s="3266" t="s">
        <v>298</v>
      </c>
      <c r="B43" s="3267" t="s">
        <v>200</v>
      </c>
      <c r="C43" s="2698">
        <f>[ExternSheet]E31</f>
        <v>400</v>
      </c>
      <c r="D43" s="3268"/>
      <c r="E43" s="3269"/>
      <c r="F43" s="3270"/>
      <c r="G43" s="3271"/>
      <c r="H43" s="3272"/>
    </row>
    <row r="44" ht="22.2" customHeight="1">
      <c r="A44" s="3273"/>
      <c r="B44" s="3274" t="s">
        <v>11</v>
      </c>
      <c r="C44" s="2698">
        <f>[ExternSheet]F31</f>
        <v>400</v>
      </c>
      <c r="D44" s="3275" t="s">
        <v>202</v>
      </c>
      <c r="E44" s="3276">
        <f>C43*0.9</f>
        <v>360</v>
      </c>
      <c r="F44" s="3277">
        <f>C43*1.1</f>
        <v>440</v>
      </c>
      <c r="G44" s="3278" t="s">
        <v>206</v>
      </c>
      <c r="H44" s="260"/>
    </row>
    <row r="45" ht="22.2" customHeight="1">
      <c r="A45" s="3279"/>
      <c r="B45" s="3280" t="s">
        <v>12</v>
      </c>
      <c r="C45" s="2698">
        <f>[ExternSheet]G31</f>
        <v>380</v>
      </c>
      <c r="D45" s="3281"/>
      <c r="E45" s="3282"/>
      <c r="F45" s="3283"/>
      <c r="G45" s="3284"/>
      <c r="H45" s="3285"/>
    </row>
    <row r="46" ht="22.2" customHeight="1">
      <c r="A46" s="3286"/>
      <c r="B46" s="3287" t="s">
        <v>205</v>
      </c>
      <c r="C46" s="2471"/>
      <c r="D46" s="3288" t="s">
        <v>202</v>
      </c>
      <c r="E46" s="3289">
        <v>0</v>
      </c>
      <c r="F46" s="3290">
        <v>30</v>
      </c>
      <c r="G46" s="3291" t="s">
        <v>206</v>
      </c>
      <c r="H46" s="260"/>
    </row>
    <row r="47" ht="22.2" customHeight="1">
      <c r="A47" s="3292" t="s">
        <v>299</v>
      </c>
      <c r="B47" s="3293" t="s">
        <v>200</v>
      </c>
      <c r="C47" s="2698">
        <f>[ExternSheet]E32</f>
        <v>700</v>
      </c>
      <c r="D47" s="3294"/>
      <c r="E47" s="3295"/>
      <c r="F47" s="3296"/>
      <c r="G47" s="3297"/>
      <c r="H47" s="3298"/>
    </row>
    <row r="48" ht="22.2" customHeight="1">
      <c r="A48" s="3299"/>
      <c r="B48" s="3300" t="s">
        <v>11</v>
      </c>
      <c r="C48" s="2698">
        <f>[ExternSheet]F32</f>
        <v>700</v>
      </c>
      <c r="D48" s="3301" t="s">
        <v>202</v>
      </c>
      <c r="E48" s="3302">
        <f>C47*0.9</f>
        <v>630</v>
      </c>
      <c r="F48" s="3303">
        <f>C47*1.1</f>
        <v>770</v>
      </c>
      <c r="G48" s="3304" t="s">
        <v>206</v>
      </c>
      <c r="H48" s="260"/>
    </row>
    <row r="49" ht="22.2" customHeight="1">
      <c r="A49" s="3305"/>
      <c r="B49" s="3306" t="s">
        <v>12</v>
      </c>
      <c r="C49" s="2698">
        <f>[ExternSheet]G32</f>
        <v>670</v>
      </c>
      <c r="D49" s="3307"/>
      <c r="E49" s="3308"/>
      <c r="F49" s="3309"/>
      <c r="G49" s="3310"/>
      <c r="H49" s="3311"/>
    </row>
    <row r="50" ht="22.2" customHeight="1">
      <c r="A50" s="3312"/>
      <c r="B50" s="3313" t="s">
        <v>205</v>
      </c>
      <c r="C50" s="2471"/>
      <c r="D50" s="3314" t="s">
        <v>202</v>
      </c>
      <c r="E50" s="3315">
        <v>0</v>
      </c>
      <c r="F50" s="3316">
        <v>30</v>
      </c>
      <c r="G50" s="3317" t="s">
        <v>206</v>
      </c>
      <c r="H50" s="260"/>
    </row>
    <row r="51" ht="22.2" customHeight="1">
      <c r="A51" s="3318" t="s">
        <v>258</v>
      </c>
      <c r="B51" s="3319"/>
      <c r="C51" s="3320"/>
      <c r="D51" s="3321"/>
      <c r="E51" s="3322"/>
      <c r="F51" s="3323"/>
      <c r="G51" s="3324"/>
      <c r="H51" s="3325"/>
    </row>
    <row r="52" ht="22.2" customHeight="1">
      <c r="A52" s="3326" t="s">
        <v>300</v>
      </c>
      <c r="B52" s="3327" t="s">
        <v>11</v>
      </c>
      <c r="C52" s="2471">
        <f>IF(C39=0,0,C13/C39)</f>
        <v>42.8839794320998</v>
      </c>
      <c r="D52" s="3328" t="s">
        <v>202</v>
      </c>
      <c r="E52" s="3329">
        <f>C44*0.8</f>
        <v>320</v>
      </c>
      <c r="F52" s="3330">
        <f>C44*1.2</f>
        <v>480</v>
      </c>
      <c r="G52" s="3331" t="s">
        <v>203</v>
      </c>
      <c r="H52" s="260" t="s">
        <v>301</v>
      </c>
    </row>
    <row r="53" ht="22.2" customHeight="1">
      <c r="A53" s="3332" t="s">
        <v>302</v>
      </c>
      <c r="B53" s="3333" t="s">
        <v>11</v>
      </c>
      <c r="C53" s="2471">
        <f>IF(C39=0,0,C18/C39)</f>
        <v>381.571509327304</v>
      </c>
      <c r="D53" s="3334" t="s">
        <v>202</v>
      </c>
      <c r="E53" s="3335">
        <f>C47*0.8</f>
        <v>560</v>
      </c>
      <c r="F53" s="3336">
        <f>C47*1.2</f>
        <v>840</v>
      </c>
      <c r="G53" s="3337" t="s">
        <v>203</v>
      </c>
      <c r="H53" s="260" t="s">
        <v>303</v>
      </c>
    </row>
    <row r="54" ht="22.2" customHeight="1">
      <c r="A54" s="3338" t="s">
        <v>304</v>
      </c>
      <c r="B54" s="3339" t="s">
        <v>11</v>
      </c>
      <c r="C54" s="2471">
        <f>IF(C39=0,0,C28/C39)</f>
        <v>448.085527650346</v>
      </c>
      <c r="D54" s="3340"/>
      <c r="E54" s="3341"/>
      <c r="F54" s="3342"/>
      <c r="G54" s="3343"/>
      <c r="H54" s="3344"/>
    </row>
    <row r="55" ht="22.2" customHeight="1">
      <c r="A55" s="3345"/>
      <c r="B55" s="3346" t="s">
        <v>12</v>
      </c>
      <c r="C55" s="2471">
        <f>IF(C41=0,0,C30/C41)</f>
        <v>451.225690754247</v>
      </c>
      <c r="D55" s="3347"/>
      <c r="E55" s="3348"/>
      <c r="F55" s="3349"/>
      <c r="G55" s="3350"/>
      <c r="H55" s="3351"/>
    </row>
    <row r="56" ht="22.2" customHeight="1">
      <c r="A56" s="3352"/>
      <c r="B56" s="3353" t="s">
        <v>205</v>
      </c>
      <c r="C56" s="2471"/>
      <c r="D56" s="3354" t="s">
        <v>202</v>
      </c>
      <c r="E56" s="3355">
        <v>0</v>
      </c>
      <c r="F56" s="3356">
        <v>30</v>
      </c>
      <c r="G56" s="3357" t="s">
        <v>203</v>
      </c>
      <c r="H56" s="260" t="s">
        <v>292</v>
      </c>
    </row>
    <row r="57" ht="22.2" customHeight="1">
      <c r="A57" s="3358" t="s">
        <v>305</v>
      </c>
      <c r="B57" s="3359" t="s">
        <v>11</v>
      </c>
      <c r="C57" s="2471">
        <f>IF([ExternSheet]F34=0,0,C33/[ExternSheet]F34)</f>
        <v>0</v>
      </c>
      <c r="D57" s="3360" t="s">
        <v>202</v>
      </c>
      <c r="E57" s="3361">
        <v>74.4</v>
      </c>
      <c r="F57" s="3362">
        <v>111.6</v>
      </c>
      <c r="G57" s="3363" t="s">
        <v>203</v>
      </c>
      <c r="H57" s="260" t="s">
        <v>306</v>
      </c>
    </row>
    <row r="58" ht="25.2" customHeight="1">
      <c r="A58" s="3364"/>
      <c r="B58" s="3365" t="s">
        <v>12</v>
      </c>
      <c r="C58" s="2471">
        <f>IF([ExternSheet]G34=0,0,C35/[ExternSheet]G34)</f>
        <v>0</v>
      </c>
      <c r="D58" s="3366"/>
      <c r="E58" s="3367"/>
      <c r="F58" s="3368"/>
      <c r="G58" s="3369"/>
      <c r="H58" s="3370"/>
    </row>
    <row r="59" ht="22.2" customHeight="1">
      <c r="A59" s="3371"/>
      <c r="B59" s="3372" t="s">
        <v>205</v>
      </c>
      <c r="C59" s="2471"/>
      <c r="D59" s="3373" t="s">
        <v>202</v>
      </c>
      <c r="E59" s="3374">
        <v>0</v>
      </c>
      <c r="F59" s="3375">
        <v>30</v>
      </c>
      <c r="G59" s="3376" t="s">
        <v>206</v>
      </c>
      <c r="H59" s="260" t="s">
        <v>306</v>
      </c>
    </row>
  </sheetData>
  <mergeCells>
    <mergeCell ref="A1:B1"/>
    <mergeCell ref="C1:H1"/>
    <mergeCell ref="A2:H2"/>
    <mergeCell ref="A4:A5"/>
    <mergeCell ref="B4:B5"/>
    <mergeCell ref="C4:C5"/>
    <mergeCell ref="D4:D5"/>
    <mergeCell ref="E4:F4"/>
    <mergeCell ref="G4:G5"/>
    <mergeCell ref="H4:H5"/>
    <mergeCell ref="A6:H6"/>
    <mergeCell ref="A7:A11"/>
    <mergeCell ref="A12:A16"/>
    <mergeCell ref="A17:A21"/>
    <mergeCell ref="A22:A26"/>
    <mergeCell ref="A27:A31"/>
    <mergeCell ref="A32:A36"/>
    <mergeCell ref="A37:H37"/>
    <mergeCell ref="A38:A42"/>
    <mergeCell ref="A43:A46"/>
    <mergeCell ref="A47:A50"/>
    <mergeCell ref="A51:H51"/>
    <mergeCell ref="A52"/>
    <mergeCell ref="A53"/>
    <mergeCell ref="A54:A56"/>
    <mergeCell ref="A57:A59"/>
  </mergeCells>
  <printOptions horizontalCentered="1"/>
  <pageMargins left="0.78740157480315" right="0.78740157480315" top="1.18110236220472" bottom="1.18110236220472" header="0.51181" footer="0.51181"/>
  <pageSetup paperSize="9" scale="75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8"/>
  <sheetViews>
    <sheetView topLeftCell="A1" zoomScaleNormal="100" zoomScalePageLayoutView="60" workbookViewId="0">
      <pane topLeftCell="C52" activePane="bottomRight" state="frozen"/>
      <selection activeCell="A1" sqref="A1"/>
    </sheetView>
  </sheetViews>
  <sheetFormatPr defaultColWidth="8" defaultRowHeight="14.25"/>
  <cols>
    <col min="1" max="1" width="26.1019607843137" style="16"/>
    <col min="2" max="2" width="29.7803921568627" style="16"/>
    <col min="3" max="3" width="25.0980392156863" style="16"/>
    <col min="4" max="4" width="8.81176470588235" style="16"/>
    <col min="5" max="5" width="9.14509803921569" style="16"/>
    <col min="6" max="6" width="8.92156862745098" style="16"/>
    <col min="7" max="7" width="9.14509803921569" style="16"/>
    <col min="8" max="8" width="73.1725490196078" style="16"/>
  </cols>
  <sheetData>
    <row r="1" ht="37.2" customHeight="1">
      <c r="A1" s="23" t="s">
        <v>0</v>
      </c>
      <c r="B1" s="3377"/>
      <c r="C1" s="3378" t="s">
        <v>307</v>
      </c>
      <c r="D1" s="3379"/>
      <c r="E1" s="3380"/>
      <c r="F1" s="3381"/>
      <c r="G1" s="3382"/>
      <c r="H1" s="3383"/>
    </row>
    <row r="2" ht="22.2" customHeight="1">
      <c r="A2" s="3384" t="s">
        <v>308</v>
      </c>
      <c r="B2" s="3385"/>
      <c r="C2" s="3386"/>
      <c r="D2" s="3387"/>
      <c r="E2" s="3388"/>
      <c r="F2" s="3389"/>
      <c r="G2" s="3390"/>
      <c r="H2" s="3391"/>
    </row>
    <row r="3" ht="22.2" customHeight="1">
      <c r="A3" s="3392" t="s">
        <v>4</v>
      </c>
      <c r="B3" s="3393"/>
      <c r="C3" s="3394" t="s">
        <v>0</v>
      </c>
      <c r="D3" s="3395"/>
      <c r="E3" s="3396"/>
      <c r="F3" s="3397"/>
      <c r="G3" s="3398"/>
      <c r="H3" s="3399" t="s">
        <v>189</v>
      </c>
    </row>
    <row r="4" ht="22.2" customHeight="1">
      <c r="A4" s="3400" t="s">
        <v>167</v>
      </c>
      <c r="B4" s="3401" t="s">
        <v>190</v>
      </c>
      <c r="C4" s="3402" t="s">
        <v>191</v>
      </c>
      <c r="D4" s="3403" t="s">
        <v>192</v>
      </c>
      <c r="E4" s="3404" t="s">
        <v>193</v>
      </c>
      <c r="F4" s="3405"/>
      <c r="G4" s="3406" t="s">
        <v>194</v>
      </c>
      <c r="H4" s="3407" t="s">
        <v>195</v>
      </c>
    </row>
    <row r="5" ht="22.2" customHeight="1">
      <c r="A5" s="3408"/>
      <c r="B5" s="3409"/>
      <c r="C5" s="3410"/>
      <c r="D5" s="3411"/>
      <c r="E5" s="3412" t="s">
        <v>196</v>
      </c>
      <c r="F5" s="3413" t="s">
        <v>197</v>
      </c>
      <c r="G5" s="3414"/>
      <c r="H5" s="3415"/>
    </row>
    <row r="6" ht="22.2" customHeight="1">
      <c r="A6" s="3416" t="s">
        <v>198</v>
      </c>
      <c r="B6" s="3417"/>
      <c r="C6" s="3418"/>
      <c r="D6" s="3419"/>
      <c r="E6" s="3420"/>
      <c r="F6" s="3421"/>
      <c r="G6" s="3422"/>
      <c r="H6" s="3423"/>
    </row>
    <row r="7" ht="22.2" customHeight="1">
      <c r="A7" s="3424" t="s">
        <v>199</v>
      </c>
      <c r="B7" s="3425" t="s">
        <v>200</v>
      </c>
      <c r="C7" s="3426">
        <v>9379931</v>
      </c>
      <c r="D7" s="3427"/>
      <c r="E7" s="3428"/>
      <c r="F7" s="3429"/>
      <c r="G7" s="3430"/>
      <c r="H7" s="3431"/>
    </row>
    <row r="8" ht="22.2" customHeight="1">
      <c r="A8" s="3432"/>
      <c r="B8" s="3433" t="s">
        <v>11</v>
      </c>
      <c r="C8" s="3426">
        <v>5295734.08</v>
      </c>
      <c r="D8" s="3434"/>
      <c r="E8" s="3435"/>
      <c r="F8" s="3436"/>
      <c r="G8" s="3437"/>
      <c r="H8" s="3438"/>
    </row>
    <row r="9" ht="22.2" customHeight="1">
      <c r="A9" s="3439"/>
      <c r="B9" s="3440" t="s">
        <v>201</v>
      </c>
      <c r="C9" s="3426">
        <f>IF(C7=0,0,C8/C7*100)</f>
        <v>56.4581347133577</v>
      </c>
      <c r="D9" s="3441" t="s">
        <v>202</v>
      </c>
      <c r="E9" s="3442">
        <v>47.5</v>
      </c>
      <c r="F9" s="3443">
        <v>52.5</v>
      </c>
      <c r="G9" s="3444" t="s">
        <v>203</v>
      </c>
      <c r="H9" s="3445" t="s">
        <v>309</v>
      </c>
    </row>
    <row r="10" ht="22.2" customHeight="1">
      <c r="A10" s="3446"/>
      <c r="B10" s="3447" t="s">
        <v>12</v>
      </c>
      <c r="C10" s="3426">
        <v>4467861.86</v>
      </c>
      <c r="D10" s="3448"/>
      <c r="E10" s="3449"/>
      <c r="F10" s="3450"/>
      <c r="G10" s="3451"/>
      <c r="H10" s="3452"/>
    </row>
    <row r="11" ht="22.2" customHeight="1">
      <c r="A11" s="3453"/>
      <c r="B11" s="3454" t="s">
        <v>205</v>
      </c>
      <c r="C11" s="3426"/>
      <c r="D11" s="3455" t="s">
        <v>202</v>
      </c>
      <c r="E11" s="3456">
        <v>5</v>
      </c>
      <c r="F11" s="3457">
        <v>20</v>
      </c>
      <c r="G11" s="3458" t="s">
        <v>206</v>
      </c>
      <c r="H11" s="3459"/>
    </row>
    <row r="12" ht="22.2" customHeight="1">
      <c r="A12" s="3460" t="s">
        <v>310</v>
      </c>
      <c r="B12" s="3461" t="s">
        <v>200</v>
      </c>
      <c r="C12" s="3426">
        <f>[ExternSheet]E8</f>
        <v>9371931</v>
      </c>
      <c r="D12" s="3462"/>
      <c r="E12" s="3463"/>
      <c r="F12" s="3464"/>
      <c r="G12" s="3465"/>
      <c r="H12" s="3466"/>
    </row>
    <row r="13" ht="22.2" customHeight="1">
      <c r="A13" s="3467"/>
      <c r="B13" s="3468" t="s">
        <v>11</v>
      </c>
      <c r="C13" s="3426">
        <f>[ExternSheet]G8</f>
        <v>5277075.43</v>
      </c>
      <c r="D13" s="3469"/>
      <c r="E13" s="3470"/>
      <c r="F13" s="3471"/>
      <c r="G13" s="3472"/>
      <c r="H13" s="3473"/>
    </row>
    <row r="14" ht="22.2" customHeight="1">
      <c r="A14" s="3474"/>
      <c r="B14" s="3475" t="s">
        <v>201</v>
      </c>
      <c r="C14" s="3426">
        <f>[ExternSheet]I8*100</f>
        <v>56.307237323877</v>
      </c>
      <c r="D14" s="3476" t="s">
        <v>202</v>
      </c>
      <c r="E14" s="3477">
        <v>47.5</v>
      </c>
      <c r="F14" s="3478">
        <v>52.5</v>
      </c>
      <c r="G14" s="3479" t="s">
        <v>203</v>
      </c>
      <c r="H14" s="3480" t="s">
        <v>309</v>
      </c>
    </row>
    <row r="15" ht="22.2" customHeight="1">
      <c r="A15" s="3481"/>
      <c r="B15" s="3482" t="s">
        <v>12</v>
      </c>
      <c r="C15" s="3426">
        <f>[ExternSheet]H8</f>
        <v>4454480.51</v>
      </c>
      <c r="D15" s="3483"/>
      <c r="E15" s="3484"/>
      <c r="F15" s="3485"/>
      <c r="G15" s="3486"/>
      <c r="H15" s="3487"/>
    </row>
    <row r="16" ht="22.2" customHeight="1">
      <c r="A16" s="3488"/>
      <c r="B16" s="3489" t="s">
        <v>205</v>
      </c>
      <c r="C16" s="3426">
        <f>[ExternSheet]J8*100</f>
        <v>0</v>
      </c>
      <c r="D16" s="3490" t="s">
        <v>202</v>
      </c>
      <c r="E16" s="3491">
        <v>5</v>
      </c>
      <c r="F16" s="3492">
        <v>20</v>
      </c>
      <c r="G16" s="3493" t="s">
        <v>206</v>
      </c>
      <c r="H16" s="3494"/>
    </row>
    <row r="17" ht="22.2" customHeight="1">
      <c r="A17" s="3495" t="s">
        <v>311</v>
      </c>
      <c r="B17" s="3496" t="s">
        <v>200</v>
      </c>
      <c r="C17" s="3426">
        <f>[ExternSheet]E22</f>
        <v>9371931</v>
      </c>
      <c r="D17" s="3497"/>
      <c r="E17" s="3498"/>
      <c r="F17" s="3499"/>
      <c r="G17" s="3500"/>
      <c r="H17" s="3501"/>
    </row>
    <row r="18" ht="22.2" customHeight="1">
      <c r="A18" s="3502"/>
      <c r="B18" s="3503" t="s">
        <v>11</v>
      </c>
      <c r="C18" s="3426">
        <f>[ExternSheet]F22</f>
        <v>5072853.85</v>
      </c>
      <c r="D18" s="3504"/>
      <c r="E18" s="3505"/>
      <c r="F18" s="3506"/>
      <c r="G18" s="3507"/>
      <c r="H18" s="3508"/>
    </row>
    <row r="19" ht="22.2" customHeight="1">
      <c r="A19" s="3509"/>
      <c r="B19" s="3510" t="s">
        <v>201</v>
      </c>
      <c r="C19" s="3426">
        <f>[ExternSheet]H22*100</f>
        <v>54.1281604612753</v>
      </c>
      <c r="D19" s="3511" t="s">
        <v>202</v>
      </c>
      <c r="E19" s="3512">
        <v>47.5</v>
      </c>
      <c r="F19" s="3513">
        <v>52.5</v>
      </c>
      <c r="G19" s="3514" t="s">
        <v>203</v>
      </c>
      <c r="H19" s="3515" t="s">
        <v>309</v>
      </c>
    </row>
    <row r="20" ht="22.2" customHeight="1">
      <c r="A20" s="3516" t="s">
        <v>312</v>
      </c>
      <c r="B20" s="3517" t="s">
        <v>200</v>
      </c>
      <c r="C20" s="3426">
        <f>[ExternSheet]E23</f>
        <v>8636931</v>
      </c>
      <c r="D20" s="3518"/>
      <c r="E20" s="3519"/>
      <c r="F20" s="3520"/>
      <c r="G20" s="3521"/>
      <c r="H20" s="3522"/>
    </row>
    <row r="21" ht="22.2" customHeight="1">
      <c r="A21" s="3523"/>
      <c r="B21" s="3524" t="s">
        <v>11</v>
      </c>
      <c r="C21" s="3426">
        <f>[ExternSheet]F23</f>
        <v>4292542.08</v>
      </c>
      <c r="D21" s="3525"/>
      <c r="E21" s="3526"/>
      <c r="F21" s="3527"/>
      <c r="G21" s="3528"/>
      <c r="H21" s="3529"/>
    </row>
    <row r="22" ht="22.2" customHeight="1">
      <c r="A22" s="3530"/>
      <c r="B22" s="3531" t="s">
        <v>201</v>
      </c>
      <c r="C22" s="3426">
        <f>[ExternSheet]H23*100</f>
        <v>49.699853802236</v>
      </c>
      <c r="D22" s="3532" t="s">
        <v>202</v>
      </c>
      <c r="E22" s="3533">
        <v>47.5</v>
      </c>
      <c r="F22" s="3534">
        <v>52.5</v>
      </c>
      <c r="G22" s="3535" t="s">
        <v>206</v>
      </c>
      <c r="H22" s="3536"/>
    </row>
    <row r="23" ht="22.2" customHeight="1">
      <c r="A23" s="3537" t="s">
        <v>219</v>
      </c>
      <c r="B23" s="3538" t="s">
        <v>200</v>
      </c>
      <c r="C23" s="3426">
        <f>[ExternSheet]E9</f>
        <v>0</v>
      </c>
      <c r="D23" s="3539"/>
      <c r="E23" s="3540"/>
      <c r="F23" s="3541"/>
      <c r="G23" s="3542"/>
      <c r="H23" s="3543"/>
    </row>
    <row r="24" ht="22.2" customHeight="1">
      <c r="A24" s="3544"/>
      <c r="B24" s="3545" t="s">
        <v>11</v>
      </c>
      <c r="C24" s="3426">
        <f>[ExternSheet]G9</f>
        <v>0</v>
      </c>
      <c r="D24" s="3546"/>
      <c r="E24" s="3547"/>
      <c r="F24" s="3548"/>
      <c r="G24" s="3549"/>
      <c r="H24" s="3550"/>
    </row>
    <row r="25" ht="22.2" customHeight="1">
      <c r="A25" s="3551"/>
      <c r="B25" s="3552" t="s">
        <v>201</v>
      </c>
      <c r="C25" s="3426">
        <f>[ExternSheet]I9*100</f>
        <v>0</v>
      </c>
      <c r="D25" s="3553" t="s">
        <v>202</v>
      </c>
      <c r="E25" s="3554">
        <v>47.5</v>
      </c>
      <c r="F25" s="3555">
        <v>100</v>
      </c>
      <c r="G25" s="3556" t="s">
        <v>206</v>
      </c>
      <c r="H25" s="3557"/>
    </row>
    <row r="26" ht="22.2" customHeight="1">
      <c r="A26" s="3558"/>
      <c r="B26" s="3559" t="s">
        <v>12</v>
      </c>
      <c r="C26" s="3426">
        <f>[ExternSheet]H9</f>
        <v>0</v>
      </c>
      <c r="D26" s="3560"/>
      <c r="E26" s="3561"/>
      <c r="F26" s="3562"/>
      <c r="G26" s="3563"/>
      <c r="H26" s="3564"/>
    </row>
    <row r="27" ht="22.2" customHeight="1">
      <c r="A27" s="3565"/>
      <c r="B27" s="3566" t="s">
        <v>205</v>
      </c>
      <c r="C27" s="3426">
        <f>[ExternSheet]J9*100</f>
        <v>0</v>
      </c>
      <c r="D27" s="3567" t="s">
        <v>202</v>
      </c>
      <c r="E27" s="3568">
        <v>-30</v>
      </c>
      <c r="F27" s="3569">
        <v>30</v>
      </c>
      <c r="G27" s="3570" t="s">
        <v>206</v>
      </c>
      <c r="H27" s="3571"/>
    </row>
    <row r="28" ht="22.2" customHeight="1">
      <c r="A28" s="3572" t="s">
        <v>220</v>
      </c>
      <c r="B28" s="3573" t="s">
        <v>200</v>
      </c>
      <c r="C28" s="3426">
        <v>13987777.09</v>
      </c>
      <c r="D28" s="3574"/>
      <c r="E28" s="3575"/>
      <c r="F28" s="3576"/>
      <c r="G28" s="3577"/>
      <c r="H28" s="3578"/>
    </row>
    <row r="29" ht="22.2" customHeight="1">
      <c r="A29" s="3579"/>
      <c r="B29" s="3580" t="s">
        <v>11</v>
      </c>
      <c r="C29" s="3426">
        <v>8929549.07</v>
      </c>
      <c r="D29" s="3581"/>
      <c r="E29" s="3582"/>
      <c r="F29" s="3583"/>
      <c r="G29" s="3584"/>
      <c r="H29" s="3585"/>
    </row>
    <row r="30" ht="22.2" customHeight="1">
      <c r="A30" s="3586"/>
      <c r="B30" s="3587" t="s">
        <v>201</v>
      </c>
      <c r="C30" s="3426">
        <f>IF(C28=0,0,C29/C28*100)</f>
        <v>63.8382282799161</v>
      </c>
      <c r="D30" s="3588" t="s">
        <v>202</v>
      </c>
      <c r="E30" s="3589">
        <v>47.5</v>
      </c>
      <c r="F30" s="3590">
        <v>52.5</v>
      </c>
      <c r="G30" s="3591" t="s">
        <v>203</v>
      </c>
      <c r="H30" s="3592" t="s">
        <v>313</v>
      </c>
    </row>
    <row r="31" ht="22.2" customHeight="1">
      <c r="A31" s="3593"/>
      <c r="B31" s="3594" t="s">
        <v>12</v>
      </c>
      <c r="C31" s="3426">
        <v>4299295.79</v>
      </c>
      <c r="D31" s="3595"/>
      <c r="E31" s="3596"/>
      <c r="F31" s="3597"/>
      <c r="G31" s="3598"/>
      <c r="H31" s="3599"/>
    </row>
    <row r="32" ht="22.2" customHeight="1">
      <c r="A32" s="3600"/>
      <c r="B32" s="3601" t="s">
        <v>205</v>
      </c>
      <c r="C32" s="3426"/>
      <c r="D32" s="3602" t="s">
        <v>202</v>
      </c>
      <c r="E32" s="3603">
        <v>-10</v>
      </c>
      <c r="F32" s="3604">
        <v>20</v>
      </c>
      <c r="G32" s="3605" t="s">
        <v>203</v>
      </c>
      <c r="H32" s="3606" t="s">
        <v>314</v>
      </c>
    </row>
    <row r="33" ht="22.2" customHeight="1">
      <c r="A33" s="3607" t="s">
        <v>315</v>
      </c>
      <c r="B33" s="3608" t="s">
        <v>200</v>
      </c>
      <c r="C33" s="3426">
        <f>[ExternSheet]E16</f>
        <v>13767777.09</v>
      </c>
      <c r="D33" s="3609"/>
      <c r="E33" s="3610"/>
      <c r="F33" s="3611"/>
      <c r="G33" s="3612"/>
      <c r="H33" s="3613"/>
    </row>
    <row r="34" ht="22.2" customHeight="1">
      <c r="A34" s="3614"/>
      <c r="B34" s="3615" t="s">
        <v>11</v>
      </c>
      <c r="C34" s="3426">
        <f>[ExternSheet]G16</f>
        <v>8925810.91</v>
      </c>
      <c r="D34" s="3616"/>
      <c r="E34" s="3617"/>
      <c r="F34" s="3618"/>
      <c r="G34" s="3619"/>
      <c r="H34" s="3620"/>
    </row>
    <row r="35" ht="22.2" customHeight="1">
      <c r="A35" s="3621"/>
      <c r="B35" s="3622" t="s">
        <v>201</v>
      </c>
      <c r="C35" s="3426">
        <f>IF(C33=0,0,C34/C33)*100</f>
        <v>64.8311695610115</v>
      </c>
      <c r="D35" s="3623" t="s">
        <v>202</v>
      </c>
      <c r="E35" s="3624">
        <v>47.5</v>
      </c>
      <c r="F35" s="3625">
        <v>52.5</v>
      </c>
      <c r="G35" s="3626" t="s">
        <v>203</v>
      </c>
      <c r="H35" s="3627" t="s">
        <v>313</v>
      </c>
    </row>
    <row r="36" ht="22.2" customHeight="1">
      <c r="A36" s="3628"/>
      <c r="B36" s="3629" t="s">
        <v>12</v>
      </c>
      <c r="C36" s="3426">
        <f>[ExternSheet]H16</f>
        <v>4299295.79</v>
      </c>
      <c r="D36" s="3630"/>
      <c r="E36" s="3631"/>
      <c r="F36" s="3632"/>
      <c r="G36" s="3633"/>
      <c r="H36" s="3634"/>
    </row>
    <row r="37" ht="22.2" customHeight="1">
      <c r="A37" s="3635"/>
      <c r="B37" s="3636" t="s">
        <v>205</v>
      </c>
      <c r="C37" s="3426">
        <f>IF(C36=0,0,C34/C36-1)*100</f>
        <v>107.610998311889</v>
      </c>
      <c r="D37" s="3637" t="s">
        <v>202</v>
      </c>
      <c r="E37" s="3638">
        <v>-10</v>
      </c>
      <c r="F37" s="3639">
        <v>20</v>
      </c>
      <c r="G37" s="3640" t="s">
        <v>203</v>
      </c>
      <c r="H37" s="3641" t="s">
        <v>314</v>
      </c>
    </row>
    <row r="38" ht="22.2" customHeight="1">
      <c r="A38" s="3642" t="s">
        <v>228</v>
      </c>
      <c r="B38" s="3643"/>
      <c r="C38" s="3644"/>
      <c r="D38" s="3645"/>
      <c r="E38" s="3646"/>
      <c r="F38" s="3647"/>
      <c r="G38" s="3648"/>
      <c r="H38" s="3649"/>
    </row>
    <row r="39" ht="22.2" customHeight="1">
      <c r="A39" s="3650" t="s">
        <v>229</v>
      </c>
      <c r="B39" s="3651" t="s">
        <v>200</v>
      </c>
      <c r="C39" s="3426">
        <f>[ExternSheet]E17</f>
        <v>25591</v>
      </c>
      <c r="D39" s="3652"/>
      <c r="E39" s="3653"/>
      <c r="F39" s="3654"/>
      <c r="G39" s="3655"/>
      <c r="H39" s="3656"/>
    </row>
    <row r="40" ht="22.2" customHeight="1">
      <c r="A40" s="3657"/>
      <c r="B40" s="3658" t="s">
        <v>11</v>
      </c>
      <c r="C40" s="3426">
        <f>[ExternSheet]F17</f>
        <v>26047</v>
      </c>
      <c r="D40" s="3659"/>
      <c r="E40" s="3660"/>
      <c r="F40" s="3661"/>
      <c r="G40" s="3662"/>
      <c r="H40" s="3663"/>
    </row>
    <row r="41" ht="22.2" customHeight="1">
      <c r="A41" s="3664"/>
      <c r="B41" s="3665" t="s">
        <v>201</v>
      </c>
      <c r="C41" s="3426">
        <f>[ExternSheet]H17*100</f>
        <v>101.781876440936</v>
      </c>
      <c r="D41" s="3666" t="s">
        <v>202</v>
      </c>
      <c r="E41" s="3667">
        <v>80</v>
      </c>
      <c r="F41" s="3668">
        <v>105</v>
      </c>
      <c r="G41" s="3669" t="s">
        <v>206</v>
      </c>
      <c r="H41" s="3670"/>
    </row>
    <row r="42" ht="22.2" customHeight="1">
      <c r="A42" s="3671"/>
      <c r="B42" s="3672" t="s">
        <v>12</v>
      </c>
      <c r="C42" s="3426">
        <f>[ExternSheet]G17</f>
        <v>25093</v>
      </c>
      <c r="D42" s="3673"/>
      <c r="E42" s="3674"/>
      <c r="F42" s="3675"/>
      <c r="G42" s="3676"/>
      <c r="H42" s="3677"/>
    </row>
    <row r="43" ht="22.2" customHeight="1">
      <c r="A43" s="3678"/>
      <c r="B43" s="3679" t="s">
        <v>205</v>
      </c>
      <c r="C43" s="3426">
        <f>[ExternSheet]I17*100</f>
        <v>0</v>
      </c>
      <c r="D43" s="3680" t="s">
        <v>202</v>
      </c>
      <c r="E43" s="3681">
        <v>0</v>
      </c>
      <c r="F43" s="3682">
        <v>20</v>
      </c>
      <c r="G43" s="3683" t="s">
        <v>206</v>
      </c>
      <c r="H43" s="3684"/>
    </row>
    <row r="44" ht="22.2" customHeight="1">
      <c r="A44" s="3685" t="s">
        <v>244</v>
      </c>
      <c r="B44" s="3686" t="s">
        <v>200</v>
      </c>
      <c r="C44" s="3426">
        <f>[ExternSheet]E18</f>
        <v>23701</v>
      </c>
      <c r="D44" s="3687"/>
      <c r="E44" s="3688"/>
      <c r="F44" s="3689"/>
      <c r="G44" s="3690"/>
      <c r="H44" s="3691"/>
    </row>
    <row r="45" ht="22.2" customHeight="1">
      <c r="A45" s="3692"/>
      <c r="B45" s="3693" t="s">
        <v>11</v>
      </c>
      <c r="C45" s="3426">
        <f>[ExternSheet]F18</f>
        <v>23312</v>
      </c>
      <c r="D45" s="3694"/>
      <c r="E45" s="3695"/>
      <c r="F45" s="3696"/>
      <c r="G45" s="3697"/>
      <c r="H45" s="3698"/>
    </row>
    <row r="46" ht="22.2" customHeight="1">
      <c r="A46" s="3699"/>
      <c r="B46" s="3700" t="s">
        <v>201</v>
      </c>
      <c r="C46" s="3426">
        <f>[ExternSheet]H18*100</f>
        <v>98.3587190413907</v>
      </c>
      <c r="D46" s="3701" t="s">
        <v>202</v>
      </c>
      <c r="E46" s="3702">
        <v>80</v>
      </c>
      <c r="F46" s="3703">
        <v>105</v>
      </c>
      <c r="G46" s="3704" t="s">
        <v>206</v>
      </c>
      <c r="H46" s="3705"/>
    </row>
    <row r="47" ht="22.2" customHeight="1">
      <c r="A47" s="3706"/>
      <c r="B47" s="3707" t="s">
        <v>316</v>
      </c>
      <c r="C47" s="3426">
        <f>[ExternSheet]G18</f>
        <v>22941</v>
      </c>
      <c r="D47" s="3708"/>
      <c r="E47" s="3709"/>
      <c r="F47" s="3710"/>
      <c r="G47" s="3711"/>
      <c r="H47" s="3712"/>
    </row>
    <row r="48" ht="22.2" customHeight="1">
      <c r="A48" s="3713"/>
      <c r="B48" s="3714" t="s">
        <v>205</v>
      </c>
      <c r="C48" s="3426">
        <f>IF(C47=0,0,(C45-C47)/C47)*100</f>
        <v>1.61719192711739</v>
      </c>
      <c r="D48" s="3715" t="s">
        <v>202</v>
      </c>
      <c r="E48" s="3716">
        <v>0</v>
      </c>
      <c r="F48" s="3717">
        <v>20</v>
      </c>
      <c r="G48" s="3718" t="s">
        <v>206</v>
      </c>
      <c r="H48" s="3719"/>
    </row>
    <row r="49" ht="22.2" customHeight="1">
      <c r="A49" s="3720" t="s">
        <v>317</v>
      </c>
      <c r="B49" s="3721" t="s">
        <v>200</v>
      </c>
      <c r="C49" s="3426">
        <f>[ExternSheet]E19</f>
        <v>1629609657</v>
      </c>
      <c r="D49" s="3722"/>
      <c r="E49" s="3723"/>
      <c r="F49" s="3724"/>
      <c r="G49" s="3725"/>
      <c r="H49" s="3726"/>
    </row>
    <row r="50" ht="22.2" customHeight="1">
      <c r="A50" s="3727"/>
      <c r="B50" s="3728" t="s">
        <v>11</v>
      </c>
      <c r="C50" s="3426">
        <f>[ExternSheet]F19</f>
        <v>830580000</v>
      </c>
      <c r="D50" s="3729"/>
      <c r="E50" s="3730"/>
      <c r="F50" s="3731"/>
      <c r="G50" s="3732"/>
      <c r="H50" s="3733"/>
    </row>
    <row r="51" ht="22.2" customHeight="1">
      <c r="A51" s="3734"/>
      <c r="B51" s="3735" t="s">
        <v>201</v>
      </c>
      <c r="C51" s="3426">
        <f>[ExternSheet]H19*100</f>
        <v>50.9680337516557</v>
      </c>
      <c r="D51" s="3736" t="s">
        <v>202</v>
      </c>
      <c r="E51" s="3737">
        <v>47.5</v>
      </c>
      <c r="F51" s="3738">
        <v>52.5</v>
      </c>
      <c r="G51" s="3739" t="s">
        <v>206</v>
      </c>
      <c r="H51" s="3740"/>
    </row>
    <row r="52" ht="22.2" customHeight="1">
      <c r="A52" s="3741"/>
      <c r="B52" s="3742" t="s">
        <v>12</v>
      </c>
      <c r="C52" s="3426">
        <f>[ExternSheet]G19</f>
        <v>724320000</v>
      </c>
      <c r="D52" s="3743"/>
      <c r="E52" s="3744"/>
      <c r="F52" s="3745"/>
      <c r="G52" s="3746"/>
      <c r="H52" s="3747"/>
    </row>
    <row r="53" ht="22.2" customHeight="1">
      <c r="A53" s="3748"/>
      <c r="B53" s="3749" t="s">
        <v>205</v>
      </c>
      <c r="C53" s="3426">
        <f>[ExternSheet]I19*100</f>
        <v>0</v>
      </c>
      <c r="D53" s="3750" t="s">
        <v>202</v>
      </c>
      <c r="E53" s="3751">
        <v>5</v>
      </c>
      <c r="F53" s="3752">
        <v>20</v>
      </c>
      <c r="G53" s="3753" t="s">
        <v>206</v>
      </c>
      <c r="H53" s="3754"/>
    </row>
    <row r="54" ht="22.2" customHeight="1">
      <c r="A54" s="3755" t="s">
        <v>318</v>
      </c>
      <c r="B54" s="3756" t="s">
        <v>200</v>
      </c>
      <c r="C54" s="3426">
        <f>[ExternSheet]E24</f>
        <v>172</v>
      </c>
      <c r="D54" s="3757"/>
      <c r="E54" s="3758"/>
      <c r="F54" s="3759"/>
      <c r="G54" s="3760"/>
      <c r="H54" s="3761"/>
    </row>
    <row r="55" ht="22.2" customHeight="1">
      <c r="A55" s="3762"/>
      <c r="B55" s="3763" t="s">
        <v>11</v>
      </c>
      <c r="C55" s="3426">
        <f>[ExternSheet]F24</f>
        <v>149</v>
      </c>
      <c r="D55" s="3764"/>
      <c r="E55" s="3765"/>
      <c r="F55" s="3766"/>
      <c r="G55" s="3767"/>
      <c r="H55" s="3768"/>
    </row>
    <row r="56" ht="22.2" customHeight="1">
      <c r="A56" s="3769"/>
      <c r="B56" s="3770" t="s">
        <v>201</v>
      </c>
      <c r="C56" s="3426">
        <f>[ExternSheet]H24*100</f>
        <v>86.6279069767442</v>
      </c>
      <c r="D56" s="3771" t="s">
        <v>202</v>
      </c>
      <c r="E56" s="3772">
        <v>47.5</v>
      </c>
      <c r="F56" s="3773">
        <v>52.5</v>
      </c>
      <c r="G56" s="3774" t="s">
        <v>203</v>
      </c>
      <c r="H56" s="3775" t="s">
        <v>319</v>
      </c>
    </row>
    <row r="57" ht="22.2" customHeight="1">
      <c r="A57" s="3776"/>
      <c r="B57" s="3777" t="s">
        <v>12</v>
      </c>
      <c r="C57" s="3426">
        <f>[ExternSheet]G24</f>
        <v>132</v>
      </c>
      <c r="D57" s="3778"/>
      <c r="E57" s="3779"/>
      <c r="F57" s="3780"/>
      <c r="G57" s="3781"/>
      <c r="H57" s="3782"/>
    </row>
    <row r="58" ht="22.2" customHeight="1">
      <c r="A58" s="3783"/>
      <c r="B58" s="3784" t="s">
        <v>205</v>
      </c>
      <c r="C58" s="3426">
        <f>[ExternSheet]I24*100</f>
        <v>0</v>
      </c>
      <c r="D58" s="3785" t="s">
        <v>202</v>
      </c>
      <c r="E58" s="3786">
        <v>-10</v>
      </c>
      <c r="F58" s="3787">
        <v>20</v>
      </c>
      <c r="G58" s="3788" t="s">
        <v>206</v>
      </c>
      <c r="H58" s="3789"/>
    </row>
    <row r="59" ht="22.2" customHeight="1">
      <c r="A59" s="3790" t="s">
        <v>258</v>
      </c>
      <c r="B59" s="3791"/>
      <c r="C59" s="3792"/>
      <c r="D59" s="3793"/>
      <c r="E59" s="3794"/>
      <c r="F59" s="3795"/>
      <c r="G59" s="3796"/>
      <c r="H59" s="3797"/>
    </row>
    <row r="60" ht="22.2" customHeight="1">
      <c r="A60" s="3798" t="s">
        <v>259</v>
      </c>
      <c r="B60" s="3799" t="s">
        <v>11</v>
      </c>
      <c r="C60" s="3426">
        <f>IF(C45=0,0,C50/C45)</f>
        <v>35628.860672615</v>
      </c>
      <c r="D60" s="3800" t="s">
        <v>202</v>
      </c>
      <c r="E60" s="3801">
        <v>27502.8</v>
      </c>
      <c r="F60" s="3802">
        <v>41254.2</v>
      </c>
      <c r="G60" s="3803" t="s">
        <v>206</v>
      </c>
      <c r="H60" s="3804"/>
    </row>
    <row r="61" ht="22.2" customHeight="1">
      <c r="A61" s="3805"/>
      <c r="B61" s="3806" t="s">
        <v>12</v>
      </c>
      <c r="C61" s="3426">
        <f>IF(C47=0,0,C52/C47)</f>
        <v>31573.1659474304</v>
      </c>
      <c r="D61" s="3807"/>
      <c r="E61" s="3808"/>
      <c r="F61" s="3809"/>
      <c r="G61" s="3810"/>
      <c r="H61" s="3811"/>
    </row>
    <row r="62" ht="22.2" customHeight="1">
      <c r="A62" s="3812"/>
      <c r="B62" s="3813" t="s">
        <v>205</v>
      </c>
      <c r="C62" s="3426"/>
      <c r="D62" s="3814" t="s">
        <v>202</v>
      </c>
      <c r="E62" s="3815">
        <v>5</v>
      </c>
      <c r="F62" s="3816">
        <v>20</v>
      </c>
      <c r="G62" s="3817" t="s">
        <v>206</v>
      </c>
      <c r="H62" s="3818"/>
    </row>
    <row r="63" ht="22.2" customHeight="1">
      <c r="A63" s="3819" t="s">
        <v>320</v>
      </c>
      <c r="B63" s="3820" t="s">
        <v>11</v>
      </c>
      <c r="C63" s="3426">
        <f>IF(C55=0,0,C34/C55)</f>
        <v>59904.7712080537</v>
      </c>
      <c r="D63" s="3821"/>
      <c r="E63" s="3822"/>
      <c r="F63" s="3823"/>
      <c r="G63" s="3824"/>
      <c r="H63" s="3825"/>
    </row>
    <row r="64" ht="22.2" customHeight="1">
      <c r="A64" s="3826"/>
      <c r="B64" s="3827" t="s">
        <v>12</v>
      </c>
      <c r="C64" s="3426">
        <f>IF(C57=0,0,C36/C57)</f>
        <v>32570.4226515152</v>
      </c>
      <c r="D64" s="3828"/>
      <c r="E64" s="3829"/>
      <c r="F64" s="3830"/>
      <c r="G64" s="3831"/>
      <c r="H64" s="3832"/>
    </row>
    <row r="65" ht="22.2" customHeight="1">
      <c r="A65" s="3833"/>
      <c r="B65" s="3834" t="s">
        <v>205</v>
      </c>
      <c r="C65" s="3426"/>
      <c r="D65" s="3835" t="s">
        <v>202</v>
      </c>
      <c r="E65" s="3836">
        <v>0</v>
      </c>
      <c r="F65" s="3837">
        <v>30</v>
      </c>
      <c r="G65" s="3838" t="s">
        <v>203</v>
      </c>
      <c r="H65" s="3839" t="s">
        <v>321</v>
      </c>
    </row>
    <row r="66" ht="22.2" customHeight="1">
      <c r="A66" s="3840" t="s">
        <v>322</v>
      </c>
      <c r="B66" s="3841" t="s">
        <v>11</v>
      </c>
      <c r="C66" s="3426">
        <f>[ExternSheet]F20</f>
        <v>0.516812598425197</v>
      </c>
      <c r="D66" s="3842" t="s">
        <v>202</v>
      </c>
      <c r="E66" s="3843">
        <v>0.2</v>
      </c>
      <c r="F66" s="3844">
        <v>2</v>
      </c>
      <c r="G66" s="3845" t="s">
        <v>206</v>
      </c>
      <c r="H66" s="3846"/>
    </row>
    <row r="67" ht="19.2" customHeight="1">
      <c r="A67" s="3847"/>
      <c r="B67" s="3848" t="s">
        <v>12</v>
      </c>
      <c r="C67" s="3426">
        <f>[ExternSheet]G20</f>
        <v>0.6</v>
      </c>
      <c r="D67" s="3849"/>
      <c r="E67" s="3850"/>
      <c r="F67" s="3851"/>
      <c r="G67" s="3852"/>
      <c r="H67" s="3853"/>
    </row>
    <row r="68" ht="22.2" customHeight="1">
      <c r="A68" s="3854"/>
      <c r="B68" s="3855" t="s">
        <v>269</v>
      </c>
      <c r="C68" s="3426">
        <f>C66-C67</f>
        <v>-0.6</v>
      </c>
      <c r="D68" s="3856" t="s">
        <v>202</v>
      </c>
      <c r="E68" s="3857">
        <v>0</v>
      </c>
      <c r="F68" s="3858">
        <v>1</v>
      </c>
      <c r="G68" s="3859" t="s">
        <v>203</v>
      </c>
      <c r="H68" s="3860" t="s">
        <v>323</v>
      </c>
    </row>
  </sheetData>
  <mergeCells>
    <mergeCell ref="A1:B1"/>
    <mergeCell ref="C1:H1"/>
    <mergeCell ref="A2:H2"/>
    <mergeCell ref="A4:A5"/>
    <mergeCell ref="B4:B5"/>
    <mergeCell ref="C4:C5"/>
    <mergeCell ref="D4:D5"/>
    <mergeCell ref="E4:F4"/>
    <mergeCell ref="G4:G5"/>
    <mergeCell ref="H4:H5"/>
    <mergeCell ref="A6:H6"/>
    <mergeCell ref="A7:A11"/>
    <mergeCell ref="A12:A16"/>
    <mergeCell ref="A17:A19"/>
    <mergeCell ref="A20:A22"/>
    <mergeCell ref="A23:A27"/>
    <mergeCell ref="A28:A32"/>
    <mergeCell ref="A33:A37"/>
    <mergeCell ref="A38:H38"/>
    <mergeCell ref="A39:A43"/>
    <mergeCell ref="A44:A48"/>
    <mergeCell ref="A49:A53"/>
    <mergeCell ref="A54:A58"/>
    <mergeCell ref="A59:H59"/>
    <mergeCell ref="A60:A62"/>
    <mergeCell ref="A63:A65"/>
    <mergeCell ref="A66:A68"/>
  </mergeCells>
  <printOptions horizontalCentered="1"/>
  <pageMargins left="0.78740157480315" right="0.78740157480315" top="1.18110236220472" bottom="1.18110236220472" header="0.51181" footer="0.51181"/>
  <pageSetup paperSize="9" scale="75" pageOrder="overThenDown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1"/>
  <sheetViews>
    <sheetView tabSelected="1" topLeftCell="A1" zoomScaleNormal="100" zoomScalePageLayoutView="60" workbookViewId="0">
      <pane topLeftCell="C70" activePane="bottomRight" state="frozen"/>
      <selection activeCell="A1" sqref="A1"/>
    </sheetView>
  </sheetViews>
  <sheetFormatPr defaultColWidth="8" defaultRowHeight="14.25"/>
  <cols>
    <col min="1" max="1" width="26.1019607843137" style="16"/>
    <col min="2" max="2" width="28.2196078431373" style="16"/>
    <col min="3" max="3" width="25.0980392156863" style="16"/>
    <col min="4" max="4" width="12.4901960784314" style="16"/>
    <col min="5" max="5" width="8.81176470588235" style="16"/>
    <col min="6" max="6" width="8.92156862745098" style="16"/>
    <col min="7" max="7" width="7.36078431372549" style="16"/>
    <col min="8" max="8" width="70.0509803921569" style="16"/>
  </cols>
  <sheetData>
    <row r="1" ht="37.2" customHeight="1">
      <c r="A1" s="23" t="s">
        <v>0</v>
      </c>
      <c r="B1" s="3861"/>
      <c r="C1" s="3862" t="s">
        <v>324</v>
      </c>
      <c r="D1" s="3863"/>
      <c r="E1" s="3864"/>
      <c r="F1" s="3865"/>
      <c r="G1" s="3866"/>
      <c r="H1" s="3867"/>
    </row>
    <row r="2" ht="22.2" customHeight="1">
      <c r="A2" s="3868" t="s">
        <v>325</v>
      </c>
      <c r="B2" s="3869"/>
      <c r="C2" s="3870"/>
      <c r="D2" s="3871"/>
      <c r="E2" s="3872"/>
      <c r="F2" s="3873"/>
      <c r="G2" s="3874"/>
      <c r="H2" s="3875"/>
    </row>
    <row r="3" ht="22.2" customHeight="1">
      <c r="A3" s="3876" t="s">
        <v>4</v>
      </c>
      <c r="B3" s="3877"/>
      <c r="C3" s="3878" t="s">
        <v>0</v>
      </c>
      <c r="D3" s="3879"/>
      <c r="E3" s="3880"/>
      <c r="F3" s="3881"/>
      <c r="G3" s="3882"/>
      <c r="H3" s="3883" t="s">
        <v>189</v>
      </c>
    </row>
    <row r="4" ht="22.2" customHeight="1">
      <c r="A4" s="3884" t="s">
        <v>167</v>
      </c>
      <c r="B4" s="3885" t="s">
        <v>190</v>
      </c>
      <c r="C4" s="3886" t="s">
        <v>191</v>
      </c>
      <c r="D4" s="3887" t="s">
        <v>192</v>
      </c>
      <c r="E4" s="3888" t="s">
        <v>193</v>
      </c>
      <c r="F4" s="3889"/>
      <c r="G4" s="3890" t="s">
        <v>194</v>
      </c>
      <c r="H4" s="3891" t="s">
        <v>195</v>
      </c>
    </row>
    <row r="5" ht="22.2" customHeight="1">
      <c r="A5" s="3892"/>
      <c r="B5" s="3893"/>
      <c r="C5" s="3894"/>
      <c r="D5" s="3895"/>
      <c r="E5" s="3896" t="s">
        <v>196</v>
      </c>
      <c r="F5" s="3897" t="s">
        <v>197</v>
      </c>
      <c r="G5" s="3898"/>
      <c r="H5" s="3899"/>
    </row>
    <row r="6" ht="22.2" customHeight="1">
      <c r="A6" s="3900" t="s">
        <v>198</v>
      </c>
      <c r="B6" s="3901"/>
      <c r="C6" s="3902"/>
      <c r="D6" s="3903"/>
      <c r="E6" s="3904"/>
      <c r="F6" s="3905"/>
      <c r="G6" s="3906"/>
      <c r="H6" s="3907"/>
    </row>
    <row r="7" ht="22.2" customHeight="1">
      <c r="A7" s="3908" t="s">
        <v>326</v>
      </c>
      <c r="B7" s="3909" t="s">
        <v>200</v>
      </c>
      <c r="C7" s="3426">
        <v>15900232.54</v>
      </c>
      <c r="D7" s="3910"/>
      <c r="E7" s="3911"/>
      <c r="F7" s="3912"/>
      <c r="G7" s="3913"/>
      <c r="H7" s="3914"/>
    </row>
    <row r="8" ht="22.2" customHeight="1">
      <c r="A8" s="3915"/>
      <c r="B8" s="3916" t="s">
        <v>11</v>
      </c>
      <c r="C8" s="3426">
        <v>7982099.78</v>
      </c>
      <c r="D8" s="3917"/>
      <c r="E8" s="3918"/>
      <c r="F8" s="3919"/>
      <c r="G8" s="3920"/>
      <c r="H8" s="3921"/>
    </row>
    <row r="9" ht="22.2" customHeight="1">
      <c r="A9" s="3922"/>
      <c r="B9" s="3923" t="s">
        <v>201</v>
      </c>
      <c r="C9" s="3426">
        <f>IF(C7=0,0,C8/C7*100)</f>
        <v>50.2011512090753</v>
      </c>
      <c r="D9" s="3924" t="s">
        <v>202</v>
      </c>
      <c r="E9" s="3925">
        <v>47.5</v>
      </c>
      <c r="F9" s="3926">
        <v>52.5</v>
      </c>
      <c r="G9" s="3927" t="s">
        <v>206</v>
      </c>
      <c r="H9" s="3928"/>
    </row>
    <row r="10" ht="22.2" customHeight="1">
      <c r="A10" s="3929"/>
      <c r="B10" s="3930" t="s">
        <v>12</v>
      </c>
      <c r="C10" s="3426">
        <v>7489002.47</v>
      </c>
      <c r="D10" s="3931"/>
      <c r="E10" s="3932"/>
      <c r="F10" s="3933"/>
      <c r="G10" s="3934"/>
      <c r="H10" s="3935"/>
    </row>
    <row r="11" ht="22.2" customHeight="1">
      <c r="A11" s="3936"/>
      <c r="B11" s="3937" t="s">
        <v>205</v>
      </c>
      <c r="C11" s="3426"/>
      <c r="D11" s="3938" t="s">
        <v>202</v>
      </c>
      <c r="E11" s="3939">
        <v>5</v>
      </c>
      <c r="F11" s="3940">
        <v>20</v>
      </c>
      <c r="G11" s="3941" t="s">
        <v>206</v>
      </c>
      <c r="H11" s="3942"/>
    </row>
    <row r="12" ht="22.2" customHeight="1">
      <c r="A12" s="3943" t="s">
        <v>327</v>
      </c>
      <c r="B12" s="3944" t="s">
        <v>200</v>
      </c>
      <c r="C12" s="3426">
        <f>[ExternSheet]E8</f>
        <v>15789880.57</v>
      </c>
      <c r="D12" s="3945"/>
      <c r="E12" s="3946"/>
      <c r="F12" s="3947"/>
      <c r="G12" s="3948"/>
      <c r="H12" s="3949"/>
    </row>
    <row r="13" ht="22.2" customHeight="1">
      <c r="A13" s="3950"/>
      <c r="B13" s="3951" t="s">
        <v>11</v>
      </c>
      <c r="C13" s="3426">
        <f>[ExternSheet]G8</f>
        <v>7874159.22</v>
      </c>
      <c r="D13" s="3952"/>
      <c r="E13" s="3953"/>
      <c r="F13" s="3954"/>
      <c r="G13" s="3955"/>
      <c r="H13" s="3956"/>
    </row>
    <row r="14" ht="22.2" customHeight="1">
      <c r="A14" s="3957"/>
      <c r="B14" s="3958" t="s">
        <v>201</v>
      </c>
      <c r="C14" s="3426">
        <f>[ExternSheet]I8*100</f>
        <v>49.868389979849</v>
      </c>
      <c r="D14" s="3959" t="s">
        <v>202</v>
      </c>
      <c r="E14" s="3960">
        <v>47.5</v>
      </c>
      <c r="F14" s="3961">
        <v>52.5</v>
      </c>
      <c r="G14" s="3962" t="s">
        <v>206</v>
      </c>
      <c r="H14" s="3963"/>
    </row>
    <row r="15" ht="22.2" customHeight="1">
      <c r="A15" s="3964"/>
      <c r="B15" s="3965" t="s">
        <v>12</v>
      </c>
      <c r="C15" s="3426">
        <f>[ExternSheet]H8</f>
        <v>7416537.54</v>
      </c>
      <c r="D15" s="3966"/>
      <c r="E15" s="3967"/>
      <c r="F15" s="3968"/>
      <c r="G15" s="3969"/>
      <c r="H15" s="3970"/>
    </row>
    <row r="16" ht="22.2" customHeight="1">
      <c r="A16" s="3971"/>
      <c r="B16" s="3972" t="s">
        <v>205</v>
      </c>
      <c r="C16" s="3426">
        <f>[ExternSheet]J8*100</f>
        <v>0</v>
      </c>
      <c r="D16" s="3973" t="s">
        <v>202</v>
      </c>
      <c r="E16" s="3974">
        <v>5</v>
      </c>
      <c r="F16" s="3975">
        <v>20</v>
      </c>
      <c r="G16" s="3976" t="s">
        <v>206</v>
      </c>
      <c r="H16" s="3977"/>
    </row>
    <row r="17" ht="22.2" customHeight="1">
      <c r="A17" s="3978" t="s">
        <v>219</v>
      </c>
      <c r="B17" s="3979" t="s">
        <v>200</v>
      </c>
      <c r="C17" s="3426">
        <f>[ExternSheet]E9</f>
        <v>0</v>
      </c>
      <c r="D17" s="3980"/>
      <c r="E17" s="3981"/>
      <c r="F17" s="3982"/>
      <c r="G17" s="3983"/>
      <c r="H17" s="3984"/>
    </row>
    <row r="18" ht="22.2" customHeight="1">
      <c r="A18" s="3985"/>
      <c r="B18" s="3986" t="s">
        <v>11</v>
      </c>
      <c r="C18" s="3426">
        <f>[ExternSheet]G9</f>
        <v>0</v>
      </c>
      <c r="D18" s="3987"/>
      <c r="E18" s="3988"/>
      <c r="F18" s="3989"/>
      <c r="G18" s="3990"/>
      <c r="H18" s="3991"/>
    </row>
    <row r="19" ht="22.2" customHeight="1">
      <c r="A19" s="3992"/>
      <c r="B19" s="3993" t="s">
        <v>201</v>
      </c>
      <c r="C19" s="3426">
        <f>[ExternSheet]I9*100</f>
        <v>0</v>
      </c>
      <c r="D19" s="3994" t="s">
        <v>202</v>
      </c>
      <c r="E19" s="3995">
        <v>47.5</v>
      </c>
      <c r="F19" s="3996">
        <v>100</v>
      </c>
      <c r="G19" s="3997" t="s">
        <v>206</v>
      </c>
      <c r="H19" s="3998"/>
    </row>
    <row r="20" ht="22.2" customHeight="1">
      <c r="A20" s="3999"/>
      <c r="B20" s="4000" t="s">
        <v>12</v>
      </c>
      <c r="C20" s="3426">
        <f>[ExternSheet]H9</f>
        <v>0</v>
      </c>
      <c r="D20" s="4001"/>
      <c r="E20" s="4002"/>
      <c r="F20" s="4003"/>
      <c r="G20" s="4004"/>
      <c r="H20" s="4005"/>
    </row>
    <row r="21" ht="22.2" customHeight="1">
      <c r="A21" s="4006"/>
      <c r="B21" s="4007" t="s">
        <v>205</v>
      </c>
      <c r="C21" s="3426">
        <f>[ExternSheet]J9*100</f>
        <v>0</v>
      </c>
      <c r="D21" s="4008" t="s">
        <v>202</v>
      </c>
      <c r="E21" s="4009">
        <v>-30</v>
      </c>
      <c r="F21" s="4010">
        <v>30</v>
      </c>
      <c r="G21" s="4011" t="s">
        <v>206</v>
      </c>
      <c r="H21" s="4012"/>
    </row>
    <row r="22" ht="22.2" customHeight="1">
      <c r="A22" s="4013" t="s">
        <v>220</v>
      </c>
      <c r="B22" s="4014" t="s">
        <v>200</v>
      </c>
      <c r="C22" s="3426">
        <v>11112723</v>
      </c>
      <c r="D22" s="4015"/>
      <c r="E22" s="4016"/>
      <c r="F22" s="4017"/>
      <c r="G22" s="4018"/>
      <c r="H22" s="4019"/>
    </row>
    <row r="23" ht="22.2" customHeight="1">
      <c r="A23" s="4020"/>
      <c r="B23" s="4021" t="s">
        <v>11</v>
      </c>
      <c r="C23" s="3426">
        <v>4314087.57</v>
      </c>
      <c r="D23" s="4022"/>
      <c r="E23" s="4023"/>
      <c r="F23" s="4024"/>
      <c r="G23" s="4025"/>
      <c r="H23" s="4026"/>
    </row>
    <row r="24" ht="22.2" customHeight="1">
      <c r="A24" s="4027"/>
      <c r="B24" s="4028" t="s">
        <v>201</v>
      </c>
      <c r="C24" s="3426">
        <f>IF(C22=0,0,C23/C22*100)</f>
        <v>38.8211563448491</v>
      </c>
      <c r="D24" s="4029" t="s">
        <v>202</v>
      </c>
      <c r="E24" s="4030">
        <v>47.5</v>
      </c>
      <c r="F24" s="4031">
        <v>52.5</v>
      </c>
      <c r="G24" s="4032" t="s">
        <v>203</v>
      </c>
      <c r="H24" s="4033" t="s">
        <v>328</v>
      </c>
    </row>
    <row r="25" ht="22.2" customHeight="1">
      <c r="A25" s="4034"/>
      <c r="B25" s="4035" t="s">
        <v>12</v>
      </c>
      <c r="C25" s="3426">
        <v>4276338.03</v>
      </c>
      <c r="D25" s="4036"/>
      <c r="E25" s="4037"/>
      <c r="F25" s="4038"/>
      <c r="G25" s="4039"/>
      <c r="H25" s="4040"/>
    </row>
    <row r="26" ht="22.2" customHeight="1">
      <c r="A26" s="4041"/>
      <c r="B26" s="4042" t="s">
        <v>205</v>
      </c>
      <c r="C26" s="3426"/>
      <c r="D26" s="4043" t="s">
        <v>202</v>
      </c>
      <c r="E26" s="4044">
        <v>0</v>
      </c>
      <c r="F26" s="4045">
        <v>40</v>
      </c>
      <c r="G26" s="4046" t="s">
        <v>206</v>
      </c>
      <c r="H26" s="4047"/>
    </row>
    <row r="27" ht="22.2" customHeight="1">
      <c r="A27" s="4048" t="s">
        <v>329</v>
      </c>
      <c r="B27" s="4049" t="s">
        <v>200</v>
      </c>
      <c r="C27" s="3426">
        <f>[ExternSheet]E17</f>
        <v>5462640</v>
      </c>
      <c r="D27" s="4050"/>
      <c r="E27" s="4051"/>
      <c r="F27" s="4052"/>
      <c r="G27" s="4053"/>
      <c r="H27" s="4054"/>
    </row>
    <row r="28" ht="22.2" customHeight="1">
      <c r="A28" s="4055"/>
      <c r="B28" s="4056" t="s">
        <v>11</v>
      </c>
      <c r="C28" s="3426">
        <f>[ExternSheet]G17</f>
        <v>3486240</v>
      </c>
      <c r="D28" s="4057"/>
      <c r="E28" s="4058"/>
      <c r="F28" s="4059"/>
      <c r="G28" s="4060"/>
      <c r="H28" s="4061"/>
    </row>
    <row r="29" ht="22.2" customHeight="1">
      <c r="A29" s="4062"/>
      <c r="B29" s="4063" t="s">
        <v>201</v>
      </c>
      <c r="C29" s="3426">
        <f>[ExternSheet]I17*100</f>
        <v>63.8196915776987</v>
      </c>
      <c r="D29" s="4064" t="s">
        <v>202</v>
      </c>
      <c r="E29" s="4065">
        <v>47.5</v>
      </c>
      <c r="F29" s="4066">
        <v>52.5</v>
      </c>
      <c r="G29" s="4067" t="s">
        <v>203</v>
      </c>
      <c r="H29" s="4068" t="s">
        <v>330</v>
      </c>
    </row>
    <row r="30" ht="22.2" customHeight="1">
      <c r="A30" s="4069"/>
      <c r="B30" s="4070" t="s">
        <v>12</v>
      </c>
      <c r="C30" s="3426">
        <f>[ExternSheet]H17</f>
        <v>3082608</v>
      </c>
      <c r="D30" s="4071"/>
      <c r="E30" s="4072"/>
      <c r="F30" s="4073"/>
      <c r="G30" s="4074"/>
      <c r="H30" s="4075"/>
    </row>
    <row r="31" ht="22.2" customHeight="1">
      <c r="A31" s="4076"/>
      <c r="B31" s="4077" t="s">
        <v>205</v>
      </c>
      <c r="C31" s="3426">
        <f>[ExternSheet]J17*100</f>
        <v>0</v>
      </c>
      <c r="D31" s="4078" t="s">
        <v>202</v>
      </c>
      <c r="E31" s="4079">
        <v>0</v>
      </c>
      <c r="F31" s="4080">
        <v>40</v>
      </c>
      <c r="G31" s="4081" t="s">
        <v>206</v>
      </c>
      <c r="H31" s="4082"/>
    </row>
    <row r="32" ht="22.2" customHeight="1">
      <c r="A32" s="4083" t="s">
        <v>331</v>
      </c>
      <c r="B32" s="4084" t="s">
        <v>200</v>
      </c>
      <c r="C32" s="3426">
        <f>[ExternSheet]E18</f>
        <v>1503912</v>
      </c>
      <c r="D32" s="4085"/>
      <c r="E32" s="4086"/>
      <c r="F32" s="4087"/>
      <c r="G32" s="4088"/>
      <c r="H32" s="4089"/>
    </row>
    <row r="33" ht="22.2" customHeight="1">
      <c r="A33" s="4090"/>
      <c r="B33" s="4091" t="s">
        <v>11</v>
      </c>
      <c r="C33" s="3426">
        <f>[ExternSheet]G18</f>
        <v>740780.67</v>
      </c>
      <c r="D33" s="4092"/>
      <c r="E33" s="4093"/>
      <c r="F33" s="4094"/>
      <c r="G33" s="4095"/>
      <c r="H33" s="4096"/>
    </row>
    <row r="34" ht="22.2" customHeight="1">
      <c r="A34" s="4097"/>
      <c r="B34" s="4098" t="s">
        <v>201</v>
      </c>
      <c r="C34" s="3426">
        <f>[ExternSheet]I18*100</f>
        <v>49.2569159631681</v>
      </c>
      <c r="D34" s="4099" t="s">
        <v>202</v>
      </c>
      <c r="E34" s="4100">
        <v>47.5</v>
      </c>
      <c r="F34" s="4101">
        <v>52.5</v>
      </c>
      <c r="G34" s="4102" t="s">
        <v>206</v>
      </c>
      <c r="H34" s="4103"/>
    </row>
    <row r="35" ht="22.2" customHeight="1">
      <c r="A35" s="4104"/>
      <c r="B35" s="4105" t="s">
        <v>12</v>
      </c>
      <c r="C35" s="3426">
        <f>[ExternSheet]H18</f>
        <v>787795.91</v>
      </c>
      <c r="D35" s="4106"/>
      <c r="E35" s="4107"/>
      <c r="F35" s="4108"/>
      <c r="G35" s="4109"/>
      <c r="H35" s="4110"/>
    </row>
    <row r="36" ht="22.2" customHeight="1">
      <c r="A36" s="4111"/>
      <c r="B36" s="4112" t="s">
        <v>205</v>
      </c>
      <c r="C36" s="3426">
        <f>[ExternSheet]J18*100</f>
        <v>0</v>
      </c>
      <c r="D36" s="4113" t="s">
        <v>202</v>
      </c>
      <c r="E36" s="4114">
        <v>0</v>
      </c>
      <c r="F36" s="4115">
        <v>40</v>
      </c>
      <c r="G36" s="4116" t="s">
        <v>203</v>
      </c>
      <c r="H36" s="4117" t="s">
        <v>332</v>
      </c>
    </row>
    <row r="37" ht="22.2" customHeight="1">
      <c r="A37" s="4118" t="s">
        <v>333</v>
      </c>
      <c r="B37" s="4119" t="s">
        <v>200</v>
      </c>
      <c r="C37" s="3426">
        <f>[ExternSheet]E20</f>
        <v>0</v>
      </c>
      <c r="D37" s="4120"/>
      <c r="E37" s="4121"/>
      <c r="F37" s="4122"/>
      <c r="G37" s="4123"/>
      <c r="H37" s="4124"/>
    </row>
    <row r="38" ht="22.2" customHeight="1">
      <c r="A38" s="4125"/>
      <c r="B38" s="4126" t="s">
        <v>11</v>
      </c>
      <c r="C38" s="3426">
        <f>[ExternSheet]G20</f>
        <v>0</v>
      </c>
      <c r="D38" s="4127"/>
      <c r="E38" s="4128"/>
      <c r="F38" s="4129"/>
      <c r="G38" s="4130"/>
      <c r="H38" s="4131"/>
    </row>
    <row r="39" ht="22.2" customHeight="1">
      <c r="A39" s="4132"/>
      <c r="B39" s="4133" t="s">
        <v>201</v>
      </c>
      <c r="C39" s="3426">
        <f>[ExternSheet]I20*100</f>
        <v>0</v>
      </c>
      <c r="D39" s="4134" t="s">
        <v>202</v>
      </c>
      <c r="E39" s="4135">
        <v>47.5</v>
      </c>
      <c r="F39" s="4136">
        <v>52.5</v>
      </c>
      <c r="G39" s="4137" t="s">
        <v>203</v>
      </c>
      <c r="H39" s="4138" t="s">
        <v>334</v>
      </c>
    </row>
    <row r="40" ht="22.2" customHeight="1">
      <c r="A40" s="4139"/>
      <c r="B40" s="4140" t="s">
        <v>12</v>
      </c>
      <c r="C40" s="3426">
        <f>[ExternSheet]H20</f>
        <v>0</v>
      </c>
      <c r="D40" s="4141"/>
      <c r="E40" s="4142"/>
      <c r="F40" s="4143"/>
      <c r="G40" s="4144"/>
      <c r="H40" s="4145"/>
    </row>
    <row r="41" ht="22.2" customHeight="1">
      <c r="A41" s="4146"/>
      <c r="B41" s="4147" t="s">
        <v>205</v>
      </c>
      <c r="C41" s="3426">
        <f>[ExternSheet]J20*100</f>
        <v>0</v>
      </c>
      <c r="D41" s="4148" t="s">
        <v>202</v>
      </c>
      <c r="E41" s="4149">
        <v>0</v>
      </c>
      <c r="F41" s="4150">
        <v>40</v>
      </c>
      <c r="G41" s="4151" t="s">
        <v>206</v>
      </c>
      <c r="H41" s="4152"/>
    </row>
    <row r="42" ht="22.2" customHeight="1">
      <c r="A42" s="4153" t="s">
        <v>335</v>
      </c>
      <c r="B42" s="4154" t="s">
        <v>200</v>
      </c>
      <c r="C42" s="3426">
        <f>[ExternSheet]E21</f>
        <v>3783671</v>
      </c>
      <c r="D42" s="4155"/>
      <c r="E42" s="4156"/>
      <c r="F42" s="4157"/>
      <c r="G42" s="4158"/>
      <c r="H42" s="4159"/>
    </row>
    <row r="43" ht="22.2" customHeight="1">
      <c r="A43" s="4160"/>
      <c r="B43" s="4161" t="s">
        <v>11</v>
      </c>
      <c r="C43" s="3426">
        <f>[ExternSheet]G21</f>
        <v>0</v>
      </c>
      <c r="D43" s="4162"/>
      <c r="E43" s="4163"/>
      <c r="F43" s="4164"/>
      <c r="G43" s="4165"/>
      <c r="H43" s="4166"/>
    </row>
    <row r="44" ht="22.2" customHeight="1">
      <c r="A44" s="4167"/>
      <c r="B44" s="4168" t="s">
        <v>201</v>
      </c>
      <c r="C44" s="3426">
        <f>[ExternSheet]I21*100</f>
        <v>0</v>
      </c>
      <c r="D44" s="4169" t="s">
        <v>202</v>
      </c>
      <c r="E44" s="4170">
        <v>47.5</v>
      </c>
      <c r="F44" s="4171">
        <v>52.5</v>
      </c>
      <c r="G44" s="4172" t="s">
        <v>203</v>
      </c>
      <c r="H44" s="4173" t="s">
        <v>336</v>
      </c>
    </row>
    <row r="45" ht="22.2" customHeight="1">
      <c r="A45" s="4174"/>
      <c r="B45" s="4175" t="s">
        <v>12</v>
      </c>
      <c r="C45" s="3426">
        <f>[ExternSheet]H21</f>
        <v>154620</v>
      </c>
      <c r="D45" s="4176"/>
      <c r="E45" s="4177"/>
      <c r="F45" s="4178"/>
      <c r="G45" s="4179"/>
      <c r="H45" s="4180"/>
    </row>
    <row r="46" ht="22.2" customHeight="1">
      <c r="A46" s="4181"/>
      <c r="B46" s="4182" t="s">
        <v>205</v>
      </c>
      <c r="C46" s="3426">
        <f>[ExternSheet]J21*100</f>
        <v>0</v>
      </c>
      <c r="D46" s="4183" t="s">
        <v>202</v>
      </c>
      <c r="E46" s="4184">
        <v>0</v>
      </c>
      <c r="F46" s="4185">
        <v>40</v>
      </c>
      <c r="G46" s="4186" t="s">
        <v>203</v>
      </c>
      <c r="H46" s="4187" t="s">
        <v>336</v>
      </c>
    </row>
    <row r="47" ht="22.2" customHeight="1">
      <c r="A47" s="4188" t="s">
        <v>337</v>
      </c>
      <c r="B47" s="4189" t="s">
        <v>200</v>
      </c>
      <c r="C47" s="3426">
        <f>[ExternSheet]E22</f>
        <v>262500</v>
      </c>
      <c r="D47" s="4190"/>
      <c r="E47" s="4191"/>
      <c r="F47" s="4192"/>
      <c r="G47" s="4193"/>
      <c r="H47" s="4194"/>
    </row>
    <row r="48" ht="22.2" customHeight="1">
      <c r="A48" s="4195"/>
      <c r="B48" s="4196" t="s">
        <v>11</v>
      </c>
      <c r="C48" s="3426">
        <f>[ExternSheet]G22</f>
        <v>86950</v>
      </c>
      <c r="D48" s="4197"/>
      <c r="E48" s="4198"/>
      <c r="F48" s="4199"/>
      <c r="G48" s="4200"/>
      <c r="H48" s="4201"/>
    </row>
    <row r="49" ht="22.2" customHeight="1">
      <c r="A49" s="4202"/>
      <c r="B49" s="4203" t="s">
        <v>201</v>
      </c>
      <c r="C49" s="3426">
        <f>[ExternSheet]I22*100</f>
        <v>33.1238095238095</v>
      </c>
      <c r="D49" s="4204" t="s">
        <v>202</v>
      </c>
      <c r="E49" s="4205">
        <v>47.5</v>
      </c>
      <c r="F49" s="4206">
        <v>52.5</v>
      </c>
      <c r="G49" s="4207" t="s">
        <v>203</v>
      </c>
      <c r="H49" s="4208" t="s">
        <v>338</v>
      </c>
    </row>
    <row r="50" ht="22.2" customHeight="1">
      <c r="A50" s="4209"/>
      <c r="B50" s="4210" t="s">
        <v>12</v>
      </c>
      <c r="C50" s="3426">
        <f>[ExternSheet]H22</f>
        <v>243000</v>
      </c>
      <c r="D50" s="4211"/>
      <c r="E50" s="4212"/>
      <c r="F50" s="4213"/>
      <c r="G50" s="4214"/>
      <c r="H50" s="4215"/>
    </row>
    <row r="51" ht="22.2" customHeight="1">
      <c r="A51" s="4216"/>
      <c r="B51" s="4217" t="s">
        <v>205</v>
      </c>
      <c r="C51" s="3426">
        <f>[ExternSheet]J22*100</f>
        <v>0</v>
      </c>
      <c r="D51" s="4218" t="s">
        <v>202</v>
      </c>
      <c r="E51" s="4219">
        <v>0</v>
      </c>
      <c r="F51" s="4220">
        <v>40</v>
      </c>
      <c r="G51" s="4221" t="s">
        <v>203</v>
      </c>
      <c r="H51" s="4222" t="s">
        <v>339</v>
      </c>
    </row>
    <row r="52" ht="22.2" customHeight="1">
      <c r="A52" s="4223" t="s">
        <v>340</v>
      </c>
      <c r="B52" s="4224" t="s">
        <v>200</v>
      </c>
      <c r="C52" s="3426">
        <f>[ExternSheet]E23</f>
        <v>0</v>
      </c>
      <c r="D52" s="4225"/>
      <c r="E52" s="4226"/>
      <c r="F52" s="4227"/>
      <c r="G52" s="4228"/>
      <c r="H52" s="4229"/>
    </row>
    <row r="53" ht="22.2" customHeight="1">
      <c r="A53" s="4230"/>
      <c r="B53" s="4231" t="s">
        <v>11</v>
      </c>
      <c r="C53" s="3426">
        <f>[ExternSheet]G23</f>
        <v>0</v>
      </c>
      <c r="D53" s="4232"/>
      <c r="E53" s="4233"/>
      <c r="F53" s="4234"/>
      <c r="G53" s="4235"/>
      <c r="H53" s="4236"/>
    </row>
    <row r="54" ht="22.2" customHeight="1">
      <c r="A54" s="4237"/>
      <c r="B54" s="4238" t="s">
        <v>201</v>
      </c>
      <c r="C54" s="3426">
        <f>[ExternSheet]I23*100</f>
        <v>0</v>
      </c>
      <c r="D54" s="4239" t="s">
        <v>202</v>
      </c>
      <c r="E54" s="4240">
        <v>47.5</v>
      </c>
      <c r="F54" s="4241">
        <v>52.5</v>
      </c>
      <c r="G54" s="4242" t="s">
        <v>203</v>
      </c>
      <c r="H54" s="4243" t="s">
        <v>334</v>
      </c>
    </row>
    <row r="55" ht="22.2" customHeight="1">
      <c r="A55" s="4244"/>
      <c r="B55" s="4245" t="s">
        <v>12</v>
      </c>
      <c r="C55" s="3426">
        <f>[ExternSheet]H23</f>
        <v>0</v>
      </c>
      <c r="D55" s="4246"/>
      <c r="E55" s="4247"/>
      <c r="F55" s="4248"/>
      <c r="G55" s="4249"/>
      <c r="H55" s="4250"/>
    </row>
    <row r="56" ht="22.2" customHeight="1">
      <c r="A56" s="4251"/>
      <c r="B56" s="4252" t="s">
        <v>205</v>
      </c>
      <c r="C56" s="3426">
        <f>[ExternSheet]J23*100</f>
        <v>0</v>
      </c>
      <c r="D56" s="4253" t="s">
        <v>202</v>
      </c>
      <c r="E56" s="4254">
        <v>0</v>
      </c>
      <c r="F56" s="4255">
        <v>40</v>
      </c>
      <c r="G56" s="4256" t="s">
        <v>206</v>
      </c>
      <c r="H56" s="4257"/>
    </row>
    <row r="57" ht="22.2" customHeight="1">
      <c r="A57" s="4258" t="s">
        <v>228</v>
      </c>
      <c r="B57" s="4259"/>
      <c r="C57" s="4260"/>
      <c r="D57" s="4261"/>
      <c r="E57" s="4262"/>
      <c r="F57" s="4263"/>
      <c r="G57" s="4264"/>
      <c r="H57" s="4265"/>
    </row>
    <row r="58" ht="22.2" customHeight="1">
      <c r="A58" s="4266" t="s">
        <v>229</v>
      </c>
      <c r="B58" s="4267" t="s">
        <v>200</v>
      </c>
      <c r="C58" s="4268">
        <f>[ExternSheet]E5</f>
        <v>24896</v>
      </c>
      <c r="D58" s="4269"/>
      <c r="E58" s="4270"/>
      <c r="F58" s="4271"/>
      <c r="G58" s="4272"/>
      <c r="H58" s="4273"/>
    </row>
    <row r="59" ht="22.2" customHeight="1">
      <c r="A59" s="4274"/>
      <c r="B59" s="4275" t="s">
        <v>11</v>
      </c>
      <c r="C59" s="4268">
        <f>[ExternSheet]F5</f>
        <v>24712</v>
      </c>
      <c r="D59" s="4276"/>
      <c r="E59" s="4277"/>
      <c r="F59" s="4278"/>
      <c r="G59" s="4279"/>
      <c r="H59" s="4280"/>
    </row>
    <row r="60" ht="22.2" customHeight="1">
      <c r="A60" s="4281"/>
      <c r="B60" s="4282" t="s">
        <v>201</v>
      </c>
      <c r="C60" s="4268">
        <f>[ExternSheet]H5*100</f>
        <v>99.2609254498715</v>
      </c>
      <c r="D60" s="4283" t="s">
        <v>202</v>
      </c>
      <c r="E60" s="4284">
        <v>80</v>
      </c>
      <c r="F60" s="4285">
        <v>105</v>
      </c>
      <c r="G60" s="4286" t="s">
        <v>206</v>
      </c>
      <c r="H60" s="4287"/>
    </row>
    <row r="61" ht="22.2" customHeight="1">
      <c r="A61" s="4288"/>
      <c r="B61" s="4289" t="s">
        <v>12</v>
      </c>
      <c r="C61" s="4268">
        <f>[ExternSheet]G5</f>
        <v>23298</v>
      </c>
      <c r="D61" s="4290"/>
      <c r="E61" s="4291"/>
      <c r="F61" s="4292"/>
      <c r="G61" s="4293"/>
      <c r="H61" s="4294"/>
    </row>
    <row r="62" ht="22.2" customHeight="1">
      <c r="A62" s="4295"/>
      <c r="B62" s="4296" t="s">
        <v>205</v>
      </c>
      <c r="C62" s="4268">
        <f>[ExternSheet]I5*100</f>
        <v>0</v>
      </c>
      <c r="D62" s="4297" t="s">
        <v>202</v>
      </c>
      <c r="E62" s="4298">
        <v>0</v>
      </c>
      <c r="F62" s="4299">
        <v>20</v>
      </c>
      <c r="G62" s="4300" t="s">
        <v>206</v>
      </c>
      <c r="H62" s="4301"/>
    </row>
    <row r="63" ht="22.2" customHeight="1">
      <c r="A63" s="4302" t="s">
        <v>341</v>
      </c>
      <c r="B63" s="4303" t="s">
        <v>200</v>
      </c>
      <c r="C63" s="4268">
        <f>[ExternSheet]E6</f>
        <v>24588</v>
      </c>
      <c r="D63" s="4304"/>
      <c r="E63" s="4305"/>
      <c r="F63" s="4306"/>
      <c r="G63" s="4307"/>
      <c r="H63" s="4308"/>
    </row>
    <row r="64" ht="22.2" customHeight="1">
      <c r="A64" s="4309"/>
      <c r="B64" s="4310" t="s">
        <v>11</v>
      </c>
      <c r="C64" s="4268">
        <f>[ExternSheet]F6</f>
        <v>24503</v>
      </c>
      <c r="D64" s="4311"/>
      <c r="E64" s="4312"/>
      <c r="F64" s="4313"/>
      <c r="G64" s="4314"/>
      <c r="H64" s="4315"/>
    </row>
    <row r="65" ht="22.2" customHeight="1">
      <c r="A65" s="4316"/>
      <c r="B65" s="4317" t="s">
        <v>201</v>
      </c>
      <c r="C65" s="4268">
        <f>[ExternSheet]H6*100</f>
        <v>99.6543029119896</v>
      </c>
      <c r="D65" s="4318" t="s">
        <v>202</v>
      </c>
      <c r="E65" s="4319">
        <v>80</v>
      </c>
      <c r="F65" s="4320">
        <v>105</v>
      </c>
      <c r="G65" s="4321" t="s">
        <v>206</v>
      </c>
      <c r="H65" s="4322"/>
    </row>
    <row r="66" ht="22.2" customHeight="1">
      <c r="A66" s="4323"/>
      <c r="B66" s="4324" t="s">
        <v>316</v>
      </c>
      <c r="C66" s="4268">
        <f>[ExternSheet]G6</f>
        <v>22936</v>
      </c>
      <c r="D66" s="4325"/>
      <c r="E66" s="4326"/>
      <c r="F66" s="4327"/>
      <c r="G66" s="4328"/>
      <c r="H66" s="4329"/>
    </row>
    <row r="67" ht="22.2" customHeight="1">
      <c r="A67" s="4330"/>
      <c r="B67" s="4331" t="s">
        <v>205</v>
      </c>
      <c r="C67" s="4268">
        <f>IF(C66=0,0,(C64-C66)/C66)*100</f>
        <v>6.83205441227764</v>
      </c>
      <c r="D67" s="4332" t="s">
        <v>202</v>
      </c>
      <c r="E67" s="4333">
        <v>0</v>
      </c>
      <c r="F67" s="4334">
        <v>20</v>
      </c>
      <c r="G67" s="4335" t="s">
        <v>206</v>
      </c>
      <c r="H67" s="4336"/>
    </row>
    <row r="68" ht="22.2" customHeight="1">
      <c r="A68" s="4337" t="s">
        <v>342</v>
      </c>
      <c r="B68" s="4338" t="s">
        <v>200</v>
      </c>
      <c r="C68" s="4268">
        <f>[ExternSheet]E9</f>
        <v>1578988057</v>
      </c>
      <c r="D68" s="4339"/>
      <c r="E68" s="4340"/>
      <c r="F68" s="4341"/>
      <c r="G68" s="4342"/>
      <c r="H68" s="4343"/>
    </row>
    <row r="69" ht="22.2" customHeight="1">
      <c r="A69" s="4344"/>
      <c r="B69" s="4345" t="s">
        <v>11</v>
      </c>
      <c r="C69" s="4268">
        <f>[ExternSheet]F9</f>
        <v>787415922</v>
      </c>
      <c r="D69" s="4346"/>
      <c r="E69" s="4347"/>
      <c r="F69" s="4348"/>
      <c r="G69" s="4349"/>
      <c r="H69" s="4350"/>
    </row>
    <row r="70" ht="22.2" customHeight="1">
      <c r="A70" s="4351"/>
      <c r="B70" s="4352" t="s">
        <v>201</v>
      </c>
      <c r="C70" s="4268">
        <f>[ExternSheet]H9*100</f>
        <v>49.868389979849</v>
      </c>
      <c r="D70" s="4353" t="s">
        <v>202</v>
      </c>
      <c r="E70" s="4354">
        <v>47.5</v>
      </c>
      <c r="F70" s="4355">
        <v>52.5</v>
      </c>
      <c r="G70" s="4356" t="s">
        <v>206</v>
      </c>
      <c r="H70" s="4357"/>
    </row>
    <row r="71" ht="22.2" customHeight="1">
      <c r="A71" s="4358"/>
      <c r="B71" s="4359" t="s">
        <v>12</v>
      </c>
      <c r="C71" s="4268">
        <f>[ExternSheet]G9</f>
        <v>741653754</v>
      </c>
      <c r="D71" s="4360"/>
      <c r="E71" s="4361"/>
      <c r="F71" s="4362"/>
      <c r="G71" s="4363"/>
      <c r="H71" s="4364"/>
    </row>
    <row r="72" ht="22.2" customHeight="1">
      <c r="A72" s="4365"/>
      <c r="B72" s="4366" t="s">
        <v>205</v>
      </c>
      <c r="C72" s="4268">
        <f>[ExternSheet]I9*100</f>
        <v>0</v>
      </c>
      <c r="D72" s="4367" t="s">
        <v>202</v>
      </c>
      <c r="E72" s="4368">
        <v>5</v>
      </c>
      <c r="F72" s="4369">
        <v>20</v>
      </c>
      <c r="G72" s="4370" t="s">
        <v>206</v>
      </c>
      <c r="H72" s="4371"/>
    </row>
    <row r="73" ht="22.2" customHeight="1">
      <c r="A73" s="4372" t="s">
        <v>343</v>
      </c>
      <c r="B73" s="4373" t="s">
        <v>200</v>
      </c>
      <c r="C73" s="4268">
        <f>[ExternSheet]E12</f>
        <v>3372</v>
      </c>
      <c r="D73" s="4374"/>
      <c r="E73" s="4375"/>
      <c r="F73" s="4376"/>
      <c r="G73" s="4377"/>
      <c r="H73" s="4378"/>
    </row>
    <row r="74" ht="22.2" customHeight="1">
      <c r="A74" s="4379"/>
      <c r="B74" s="4380" t="s">
        <v>11</v>
      </c>
      <c r="C74" s="4268">
        <f>[ExternSheet]F12</f>
        <v>2152</v>
      </c>
      <c r="D74" s="4381"/>
      <c r="E74" s="4382"/>
      <c r="F74" s="4383"/>
      <c r="G74" s="4384"/>
      <c r="H74" s="4385"/>
    </row>
    <row r="75" ht="22.2" customHeight="1">
      <c r="A75" s="4386"/>
      <c r="B75" s="4387" t="s">
        <v>201</v>
      </c>
      <c r="C75" s="4268">
        <f>[ExternSheet]H12*100</f>
        <v>63.8196915776987</v>
      </c>
      <c r="D75" s="4388" t="s">
        <v>202</v>
      </c>
      <c r="E75" s="4389">
        <v>47.5</v>
      </c>
      <c r="F75" s="4390">
        <v>52.5</v>
      </c>
      <c r="G75" s="4391" t="s">
        <v>203</v>
      </c>
      <c r="H75" s="4392" t="s">
        <v>344</v>
      </c>
    </row>
    <row r="76" ht="22.2" customHeight="1">
      <c r="A76" s="4393"/>
      <c r="B76" s="4394" t="s">
        <v>12</v>
      </c>
      <c r="C76" s="4268">
        <f>[ExternSheet]G12</f>
        <v>1987</v>
      </c>
      <c r="D76" s="4395"/>
      <c r="E76" s="4396"/>
      <c r="F76" s="4397"/>
      <c r="G76" s="4398"/>
      <c r="H76" s="4399"/>
    </row>
    <row r="77" ht="22.2" customHeight="1">
      <c r="A77" s="4400"/>
      <c r="B77" s="4401" t="s">
        <v>205</v>
      </c>
      <c r="C77" s="4268">
        <f>[ExternSheet]I12*100</f>
        <v>0</v>
      </c>
      <c r="D77" s="4402" t="s">
        <v>202</v>
      </c>
      <c r="E77" s="4403">
        <v>-20</v>
      </c>
      <c r="F77" s="4404">
        <v>30</v>
      </c>
      <c r="G77" s="4405" t="s">
        <v>206</v>
      </c>
      <c r="H77" s="4406"/>
    </row>
    <row r="78" ht="22.2" customHeight="1">
      <c r="A78" s="4407" t="s">
        <v>345</v>
      </c>
      <c r="B78" s="4408" t="s">
        <v>200</v>
      </c>
      <c r="C78" s="4268">
        <f>[ExternSheet]E13</f>
        <v>3372</v>
      </c>
      <c r="D78" s="4409"/>
      <c r="E78" s="4410"/>
      <c r="F78" s="4411"/>
      <c r="G78" s="4412"/>
      <c r="H78" s="4413"/>
    </row>
    <row r="79" ht="22.2" customHeight="1">
      <c r="A79" s="4414"/>
      <c r="B79" s="4415" t="s">
        <v>11</v>
      </c>
      <c r="C79" s="4268">
        <f>[ExternSheet]F13</f>
        <v>1705</v>
      </c>
      <c r="D79" s="4416"/>
      <c r="E79" s="4417"/>
      <c r="F79" s="4418"/>
      <c r="G79" s="4419"/>
      <c r="H79" s="4420"/>
    </row>
    <row r="80" ht="22.2" customHeight="1">
      <c r="A80" s="4421"/>
      <c r="B80" s="4422" t="s">
        <v>201</v>
      </c>
      <c r="C80" s="4268">
        <f>[ExternSheet]H13*100</f>
        <v>50.5634638196916</v>
      </c>
      <c r="D80" s="4423" t="s">
        <v>202</v>
      </c>
      <c r="E80" s="4424">
        <v>47.5</v>
      </c>
      <c r="F80" s="4425">
        <v>52.5</v>
      </c>
      <c r="G80" s="4426" t="s">
        <v>206</v>
      </c>
      <c r="H80" s="4427"/>
    </row>
    <row r="81" ht="22.2" customHeight="1">
      <c r="A81" s="4428"/>
      <c r="B81" s="4429" t="s">
        <v>12</v>
      </c>
      <c r="C81" s="4268">
        <f>[ExternSheet]G13</f>
        <v>1917</v>
      </c>
      <c r="D81" s="4430"/>
      <c r="E81" s="4431"/>
      <c r="F81" s="4432"/>
      <c r="G81" s="4433"/>
      <c r="H81" s="4434"/>
    </row>
    <row r="82" ht="22.2" customHeight="1">
      <c r="A82" s="4435"/>
      <c r="B82" s="4436" t="s">
        <v>205</v>
      </c>
      <c r="C82" s="4268">
        <f>[ExternSheet]I13*100</f>
        <v>0</v>
      </c>
      <c r="D82" s="4437" t="s">
        <v>202</v>
      </c>
      <c r="E82" s="4438">
        <v>-20</v>
      </c>
      <c r="F82" s="4439">
        <v>30</v>
      </c>
      <c r="G82" s="4440" t="s">
        <v>206</v>
      </c>
      <c r="H82" s="4441"/>
    </row>
    <row r="83" ht="22.2" customHeight="1">
      <c r="A83" s="4442" t="s">
        <v>258</v>
      </c>
      <c r="B83" s="4443"/>
      <c r="C83" s="4444"/>
      <c r="D83" s="4445"/>
      <c r="E83" s="4446"/>
      <c r="F83" s="4447"/>
      <c r="G83" s="4448"/>
      <c r="H83" s="4449"/>
    </row>
    <row r="84" ht="22.2" customHeight="1">
      <c r="A84" s="4450" t="s">
        <v>259</v>
      </c>
      <c r="B84" s="4451" t="s">
        <v>11</v>
      </c>
      <c r="C84" s="3426">
        <f>IF(C64=0,0,C69/C64)</f>
        <v>32135.4904297433</v>
      </c>
      <c r="D84" s="4452" t="s">
        <v>202</v>
      </c>
      <c r="E84" s="4453">
        <v>25687.13</v>
      </c>
      <c r="F84" s="4454">
        <v>38530.7</v>
      </c>
      <c r="G84" s="4455" t="s">
        <v>206</v>
      </c>
      <c r="H84" s="4456"/>
    </row>
    <row r="85" ht="22.2" customHeight="1">
      <c r="A85" s="4457"/>
      <c r="B85" s="4458" t="s">
        <v>12</v>
      </c>
      <c r="C85" s="3426">
        <f>IF(C66=0,0,C71/C66)</f>
        <v>32335.7932507848</v>
      </c>
      <c r="D85" s="4459"/>
      <c r="E85" s="4460"/>
      <c r="F85" s="4461"/>
      <c r="G85" s="4462"/>
      <c r="H85" s="4463"/>
    </row>
    <row r="86" ht="22.2" customHeight="1">
      <c r="A86" s="4464"/>
      <c r="B86" s="4465" t="s">
        <v>205</v>
      </c>
      <c r="C86" s="3426"/>
      <c r="D86" s="4466" t="s">
        <v>202</v>
      </c>
      <c r="E86" s="4467">
        <v>5</v>
      </c>
      <c r="F86" s="4468">
        <v>20</v>
      </c>
      <c r="G86" s="4469" t="s">
        <v>203</v>
      </c>
      <c r="H86" s="4470" t="s">
        <v>346</v>
      </c>
    </row>
    <row r="87" ht="22.2" customHeight="1">
      <c r="A87" s="4471" t="s">
        <v>347</v>
      </c>
      <c r="B87" s="4472" t="s">
        <v>11</v>
      </c>
      <c r="C87" s="3426">
        <f>IF(C74=0,0,C28/C74)</f>
        <v>1620</v>
      </c>
      <c r="D87" s="4473" t="s">
        <v>348</v>
      </c>
      <c r="E87" s="4474">
        <v>1296</v>
      </c>
      <c r="F87" s="4475">
        <v>1944</v>
      </c>
      <c r="G87" s="4476" t="s">
        <v>206</v>
      </c>
      <c r="H87" s="4477"/>
    </row>
    <row r="88" ht="22.2" customHeight="1">
      <c r="A88" s="4478"/>
      <c r="B88" s="4479" t="s">
        <v>12</v>
      </c>
      <c r="C88" s="3426">
        <f>IF(C76=0,0,C30/C76)</f>
        <v>1551.38802214394</v>
      </c>
      <c r="D88" s="4480"/>
      <c r="E88" s="4481"/>
      <c r="F88" s="4482"/>
      <c r="G88" s="4483"/>
      <c r="H88" s="4484"/>
    </row>
    <row r="89" ht="22.2" customHeight="1">
      <c r="A89" s="4485"/>
      <c r="B89" s="4486" t="s">
        <v>205</v>
      </c>
      <c r="C89" s="3426"/>
      <c r="D89" s="4487" t="s">
        <v>202</v>
      </c>
      <c r="E89" s="4488">
        <v>0</v>
      </c>
      <c r="F89" s="4489">
        <v>20</v>
      </c>
      <c r="G89" s="4490" t="s">
        <v>206</v>
      </c>
      <c r="H89" s="4491"/>
    </row>
    <row r="90" ht="22.2" customHeight="1">
      <c r="A90" s="4492" t="s">
        <v>349</v>
      </c>
      <c r="B90" s="4493" t="s">
        <v>11</v>
      </c>
      <c r="C90" s="3426">
        <f>IF(C79=0,0,C33/C79)</f>
        <v>434.47546627566</v>
      </c>
      <c r="D90" s="4494" t="s">
        <v>256</v>
      </c>
      <c r="E90" s="4495">
        <v>356.8</v>
      </c>
      <c r="F90" s="4496">
        <v>535.2</v>
      </c>
      <c r="G90" s="4497" t="s">
        <v>206</v>
      </c>
      <c r="H90" s="4498"/>
    </row>
    <row r="91" ht="22.2" customHeight="1">
      <c r="A91" s="4499"/>
      <c r="B91" s="4500" t="s">
        <v>12</v>
      </c>
      <c r="C91" s="3426">
        <f>IF(C81=0,0,C35/C81)</f>
        <v>410.952483046427</v>
      </c>
      <c r="D91" s="4501"/>
      <c r="E91" s="4502"/>
      <c r="F91" s="4503"/>
      <c r="G91" s="4504"/>
      <c r="H91" s="4505"/>
    </row>
    <row r="92" ht="22.2" customHeight="1">
      <c r="A92" s="4506"/>
      <c r="B92" s="4507" t="s">
        <v>205</v>
      </c>
      <c r="C92" s="3426"/>
      <c r="D92" s="4508" t="s">
        <v>202</v>
      </c>
      <c r="E92" s="4509">
        <v>0</v>
      </c>
      <c r="F92" s="4510">
        <v>20</v>
      </c>
      <c r="G92" s="4511" t="s">
        <v>206</v>
      </c>
      <c r="H92" s="4512"/>
    </row>
    <row r="93" ht="22.2" customHeight="1">
      <c r="A93" s="4513" t="s">
        <v>350</v>
      </c>
      <c r="B93" s="4514" t="s">
        <v>11</v>
      </c>
      <c r="C93" s="3426">
        <f>IF([ExternSheet]F14=0,0,C43/[ExternSheet]F14)</f>
        <v>0</v>
      </c>
      <c r="D93" s="4515" t="s">
        <v>202</v>
      </c>
      <c r="E93" s="4516">
        <v>150</v>
      </c>
      <c r="F93" s="4517">
        <v>800</v>
      </c>
      <c r="G93" s="4518" t="s">
        <v>203</v>
      </c>
      <c r="H93" s="4519" t="s">
        <v>351</v>
      </c>
    </row>
    <row r="94" ht="22.2" customHeight="1">
      <c r="A94" s="4520"/>
      <c r="B94" s="4521" t="s">
        <v>12</v>
      </c>
      <c r="C94" s="3426">
        <f>IF([ExternSheet]G14=0,0,C45/[ExternSheet]G14)</f>
        <v>368.142857142857</v>
      </c>
      <c r="D94" s="4522"/>
      <c r="E94" s="4523"/>
      <c r="F94" s="4524"/>
      <c r="G94" s="4525"/>
      <c r="H94" s="4526"/>
    </row>
    <row r="95" ht="22.2" customHeight="1">
      <c r="A95" s="4527"/>
      <c r="B95" s="4528" t="s">
        <v>205</v>
      </c>
      <c r="C95" s="3426"/>
      <c r="D95" s="4529" t="s">
        <v>202</v>
      </c>
      <c r="E95" s="4530">
        <v>0</v>
      </c>
      <c r="F95" s="4531">
        <v>20</v>
      </c>
      <c r="G95" s="4532" t="s">
        <v>203</v>
      </c>
      <c r="H95" s="4533" t="s">
        <v>351</v>
      </c>
    </row>
    <row r="96" ht="22.2" customHeight="1">
      <c r="A96" s="4534" t="s">
        <v>352</v>
      </c>
      <c r="B96" s="4535" t="s">
        <v>11</v>
      </c>
      <c r="C96" s="3426">
        <f>IF([ExternSheet]F15=0,0,C48/[ExternSheet]F15)</f>
        <v>1640.56603773585</v>
      </c>
      <c r="D96" s="4536" t="s">
        <v>256</v>
      </c>
      <c r="E96" s="4537">
        <v>300</v>
      </c>
      <c r="F96" s="4538">
        <v>3500</v>
      </c>
      <c r="G96" s="4539" t="s">
        <v>206</v>
      </c>
      <c r="H96" s="4540"/>
    </row>
    <row r="97" ht="22.2" customHeight="1">
      <c r="A97" s="4541"/>
      <c r="B97" s="4542" t="s">
        <v>12</v>
      </c>
      <c r="C97" s="3426">
        <f>IF([ExternSheet]G15=0,0,C50/[ExternSheet]G15)</f>
        <v>1380.68181818182</v>
      </c>
      <c r="D97" s="4543"/>
      <c r="E97" s="4544"/>
      <c r="F97" s="4545"/>
      <c r="G97" s="4546"/>
      <c r="H97" s="4547"/>
    </row>
    <row r="98" ht="22.2" customHeight="1">
      <c r="A98" s="4548"/>
      <c r="B98" s="4549" t="s">
        <v>205</v>
      </c>
      <c r="C98" s="3426"/>
      <c r="D98" s="4550" t="s">
        <v>202</v>
      </c>
      <c r="E98" s="4551">
        <v>-20</v>
      </c>
      <c r="F98" s="4552">
        <v>20</v>
      </c>
      <c r="G98" s="4553" t="s">
        <v>206</v>
      </c>
      <c r="H98" s="4554"/>
    </row>
    <row r="99" ht="22.2" customHeight="1">
      <c r="A99" s="4555" t="s">
        <v>353</v>
      </c>
      <c r="B99" s="4556" t="s">
        <v>11</v>
      </c>
      <c r="C99" s="3426">
        <f>IF(C69=0,0,C13/C69*100)</f>
        <v>1</v>
      </c>
      <c r="D99" s="4557" t="s">
        <v>202</v>
      </c>
      <c r="E99" s="4558">
        <v>0.7</v>
      </c>
      <c r="F99" s="4559">
        <v>1.2</v>
      </c>
      <c r="G99" s="4560" t="s">
        <v>206</v>
      </c>
      <c r="H99" s="4561"/>
    </row>
    <row r="100" ht="19.2" customHeight="1">
      <c r="A100" s="4562"/>
      <c r="B100" s="4563" t="s">
        <v>12</v>
      </c>
      <c r="C100" s="3426">
        <f>IF(C71=0,0,C15/C71*100)</f>
        <v>1</v>
      </c>
      <c r="D100" s="4564"/>
      <c r="E100" s="4565"/>
      <c r="F100" s="4566"/>
      <c r="G100" s="4567"/>
      <c r="H100" s="4568"/>
    </row>
    <row r="101" ht="22.2" customHeight="1">
      <c r="A101" s="4569"/>
      <c r="B101" s="4570" t="s">
        <v>269</v>
      </c>
      <c r="C101" s="3426">
        <f>C99-C100</f>
        <v>0</v>
      </c>
      <c r="D101" s="4571" t="s">
        <v>202</v>
      </c>
      <c r="E101" s="4572">
        <v>0</v>
      </c>
      <c r="F101" s="4573">
        <v>0.5</v>
      </c>
      <c r="G101" s="4574" t="s">
        <v>206</v>
      </c>
      <c r="H101" s="4575"/>
    </row>
  </sheetData>
  <mergeCells>
    <mergeCell ref="A1:B1"/>
    <mergeCell ref="C1:H1"/>
    <mergeCell ref="A2:H2"/>
    <mergeCell ref="A4:A5"/>
    <mergeCell ref="B4:B5"/>
    <mergeCell ref="C4:C5"/>
    <mergeCell ref="D4:D5"/>
    <mergeCell ref="E4:F4"/>
    <mergeCell ref="G4:G5"/>
    <mergeCell ref="H4:H5"/>
    <mergeCell ref="A6:H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  <mergeCell ref="A57:H57"/>
    <mergeCell ref="A58:A62"/>
    <mergeCell ref="A63:A67"/>
    <mergeCell ref="A68:A72"/>
    <mergeCell ref="A73:A77"/>
    <mergeCell ref="A78:A82"/>
    <mergeCell ref="A83:H83"/>
    <mergeCell ref="A84:A86"/>
    <mergeCell ref="A87:A89"/>
    <mergeCell ref="A90:A92"/>
    <mergeCell ref="A93:A95"/>
    <mergeCell ref="A96:A98"/>
    <mergeCell ref="A99:A101"/>
  </mergeCells>
  <printOptions horizontalCentered="1"/>
  <pageMargins left="0.78740157480315" right="0.78740157480315" top="1.18110236220472" bottom="1.18110236220472" header="0.51181" footer="0.51181"/>
  <pageSetup paperSize="9" scale="75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13</vt:i4>
      </vt:variant>
    </vt:vector>
  </HeadingPairs>
  <TitlesOfParts>
    <vt:vector baseType="lpstr" size="13">
      <vt:lpstr>企业职工基本养老保险基金收支预</vt:lpstr>
      <vt:lpstr>职工基本医疗保险基金收支预算执</vt:lpstr>
      <vt:lpstr>城乡居民基本医疗保险基金预算执</vt:lpstr>
      <vt:lpstr>工伤保险基金预算执行（市县用）</vt:lpstr>
      <vt:lpstr>失业保险基金预算执行（市县用）</vt:lpstr>
      <vt:lpstr>基本养老基础资料表（市县用）</vt:lpstr>
      <vt:lpstr>医疗保险基础资料表（市县用）</vt:lpstr>
      <vt:lpstr>失业工伤保险基础资料表（市县用</vt:lpstr>
      <vt:lpstr>企业职工养老保险分析说明表（市</vt:lpstr>
      <vt:lpstr>职工医疗保险分析说明表（市县用</vt:lpstr>
      <vt:lpstr>城乡居民医疗保险分析说明表（市</vt:lpstr>
      <vt:lpstr>工伤保险分析说明表（市县用）</vt:lpstr>
      <vt:lpstr>失业保险分析说明表（市县用）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2025-07-14T10:28:32Z</dcterms:created>
  <dcterms:modified xsi:type="dcterms:W3CDTF">2025-07-14T02:28:32Z</dcterms:modified>
</cp:coreProperties>
</file>